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23910" windowHeight="5475"/>
  </bookViews>
  <sheets>
    <sheet name="西国路" sheetId="1" r:id="rId1"/>
    <sheet name="津門中道 (2)" sheetId="6" r:id="rId2"/>
    <sheet name="吉野嶺" sheetId="5" r:id="rId3"/>
    <sheet name="天王嶺" sheetId="4" r:id="rId4"/>
    <sheet name="縣里程標" sheetId="2" r:id="rId5"/>
    <sheet name="津門中道" sheetId="3" r:id="rId6"/>
    <sheet name="鳥居嶺" sheetId="7" r:id="rId7"/>
    <sheet name="大阪市内" sheetId="8" r:id="rId8"/>
    <sheet name="平均" sheetId="9" r:id="rId9"/>
    <sheet name="大阪道_伊丹" sheetId="10" r:id="rId10"/>
    <sheet name="歴史の道２" sheetId="11" r:id="rId11"/>
  </sheets>
  <definedNames>
    <definedName name="_xlnm.Print_Titles" localSheetId="0">西国路!$1:$1</definedName>
  </definedNames>
  <calcPr calcId="125725" refMode="R1C1"/>
</workbook>
</file>

<file path=xl/calcChain.xml><?xml version="1.0" encoding="utf-8"?>
<calcChain xmlns="http://schemas.openxmlformats.org/spreadsheetml/2006/main">
  <c r="X10" i="11"/>
  <c r="U10"/>
  <c r="T10"/>
  <c r="V10" s="1"/>
  <c r="AC8"/>
  <c r="AC9"/>
  <c r="Y9"/>
  <c r="Y8"/>
  <c r="X8"/>
  <c r="X9"/>
  <c r="V9"/>
  <c r="V8"/>
  <c r="Y7"/>
  <c r="Y6"/>
  <c r="Y5"/>
  <c r="Y4"/>
  <c r="Y3"/>
  <c r="Y2"/>
  <c r="J24"/>
  <c r="J23"/>
  <c r="J22"/>
  <c r="J21"/>
  <c r="J20"/>
  <c r="J19"/>
  <c r="J18"/>
  <c r="J17"/>
  <c r="J16"/>
  <c r="J15"/>
  <c r="J14"/>
  <c r="J10"/>
  <c r="J9"/>
  <c r="J8"/>
  <c r="J7"/>
  <c r="J6"/>
  <c r="J5"/>
  <c r="J3"/>
  <c r="J4"/>
  <c r="J2"/>
  <c r="X7"/>
  <c r="AC7" s="1"/>
  <c r="V7"/>
  <c r="X6"/>
  <c r="AC6" s="1"/>
  <c r="V6"/>
  <c r="X5"/>
  <c r="AC5" s="1"/>
  <c r="V5"/>
  <c r="X4"/>
  <c r="AC4" s="1"/>
  <c r="V4"/>
  <c r="X3"/>
  <c r="AC3" s="1"/>
  <c r="V3"/>
  <c r="X2"/>
  <c r="AC2" s="1"/>
  <c r="V2"/>
  <c r="L25"/>
  <c r="E25"/>
  <c r="I24"/>
  <c r="G24"/>
  <c r="I20"/>
  <c r="G20"/>
  <c r="I23"/>
  <c r="G23"/>
  <c r="I22"/>
  <c r="G22"/>
  <c r="I21"/>
  <c r="G21"/>
  <c r="I19"/>
  <c r="G19"/>
  <c r="I18"/>
  <c r="G18"/>
  <c r="I17"/>
  <c r="G17"/>
  <c r="I16"/>
  <c r="G16"/>
  <c r="I15"/>
  <c r="G15"/>
  <c r="G25" s="1"/>
  <c r="I14"/>
  <c r="G14"/>
  <c r="L11"/>
  <c r="E11"/>
  <c r="I3"/>
  <c r="I4"/>
  <c r="I5"/>
  <c r="I6"/>
  <c r="I7"/>
  <c r="I8"/>
  <c r="I9"/>
  <c r="I10"/>
  <c r="G11"/>
  <c r="G10"/>
  <c r="G9"/>
  <c r="G8"/>
  <c r="G7"/>
  <c r="G6"/>
  <c r="G5"/>
  <c r="G4"/>
  <c r="G3"/>
  <c r="I2"/>
  <c r="I11" s="1"/>
  <c r="G2"/>
  <c r="AC10" l="1"/>
  <c r="I25"/>
  <c r="N14"/>
  <c r="N25"/>
  <c r="N11"/>
  <c r="N2"/>
  <c r="F12" i="10"/>
  <c r="E12"/>
  <c r="L2"/>
  <c r="I2" s="1"/>
  <c r="I12" s="1"/>
  <c r="I7"/>
  <c r="H12"/>
  <c r="I11"/>
  <c r="I10"/>
  <c r="I9"/>
  <c r="I8"/>
  <c r="I6"/>
  <c r="I5"/>
  <c r="I4"/>
  <c r="I3"/>
  <c r="G2"/>
  <c r="G12" s="1"/>
  <c r="M2" l="1"/>
  <c r="M12"/>
  <c r="F9" i="9"/>
  <c r="E18"/>
  <c r="F18" s="1"/>
  <c r="D18"/>
  <c r="F2"/>
  <c r="F3"/>
  <c r="F4"/>
  <c r="F5"/>
  <c r="F6"/>
  <c r="F7"/>
  <c r="F8"/>
  <c r="F10"/>
  <c r="F11"/>
  <c r="F12"/>
  <c r="F13"/>
  <c r="F14"/>
  <c r="F15"/>
  <c r="F16"/>
  <c r="F17"/>
  <c r="M89" i="8" l="1"/>
  <c r="M88"/>
  <c r="M87"/>
  <c r="M86"/>
  <c r="M85"/>
  <c r="M84"/>
  <c r="M83"/>
  <c r="M82"/>
  <c r="M81"/>
  <c r="M80"/>
  <c r="M79"/>
  <c r="M72" l="1"/>
  <c r="M77"/>
  <c r="M76"/>
  <c r="M75"/>
  <c r="M74"/>
  <c r="M73"/>
  <c r="M54"/>
  <c r="M71"/>
  <c r="M70"/>
  <c r="M69"/>
  <c r="M68"/>
  <c r="M67"/>
  <c r="M66"/>
  <c r="M65"/>
  <c r="M64"/>
  <c r="M63"/>
  <c r="M62"/>
  <c r="M61"/>
  <c r="M60"/>
  <c r="M59"/>
  <c r="M58"/>
  <c r="M57"/>
  <c r="M56"/>
  <c r="M55"/>
  <c r="M53"/>
  <c r="M2" i="1" l="1"/>
  <c r="M46" i="8" l="1"/>
  <c r="M45"/>
  <c r="M44"/>
  <c r="M43"/>
  <c r="M42"/>
  <c r="I2" i="5"/>
  <c r="M2" s="1"/>
  <c r="M3"/>
  <c r="I3"/>
  <c r="M41" i="8"/>
  <c r="M40"/>
  <c r="M39"/>
  <c r="M38"/>
  <c r="M37"/>
  <c r="M36"/>
  <c r="M47" l="1"/>
  <c r="M48"/>
  <c r="M49"/>
  <c r="M50"/>
  <c r="M51"/>
  <c r="M52"/>
  <c r="M35" l="1"/>
  <c r="M34"/>
  <c r="M33"/>
  <c r="M32" l="1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4"/>
  <c r="M5"/>
  <c r="M6"/>
  <c r="M3"/>
  <c r="M2"/>
  <c r="R33" l="1"/>
  <c r="R11"/>
  <c r="R12"/>
  <c r="R20"/>
  <c r="R19"/>
  <c r="H28" i="6"/>
  <c r="I12" i="7"/>
  <c r="I18"/>
  <c r="I19"/>
  <c r="I20"/>
  <c r="I17"/>
  <c r="I16" l="1"/>
  <c r="I15"/>
  <c r="I14"/>
  <c r="I13"/>
  <c r="I21"/>
  <c r="F27"/>
  <c r="E27"/>
  <c r="L21"/>
  <c r="G21"/>
  <c r="G12"/>
  <c r="G6"/>
  <c r="G2"/>
  <c r="G28"/>
  <c r="M21" l="1"/>
  <c r="L12"/>
  <c r="E29"/>
  <c r="G27"/>
  <c r="G29" s="1"/>
  <c r="F29"/>
  <c r="L16" i="6"/>
  <c r="I18"/>
  <c r="I19"/>
  <c r="I20"/>
  <c r="I21"/>
  <c r="I22"/>
  <c r="I23"/>
  <c r="I24"/>
  <c r="I25"/>
  <c r="I26"/>
  <c r="I27"/>
  <c r="I17"/>
  <c r="M12" i="7" l="1"/>
  <c r="I16" i="6"/>
  <c r="L2"/>
  <c r="I2" s="1"/>
  <c r="I15"/>
  <c r="I14"/>
  <c r="I13"/>
  <c r="I12"/>
  <c r="I11"/>
  <c r="I10"/>
  <c r="G29"/>
  <c r="G16"/>
  <c r="I9"/>
  <c r="I8"/>
  <c r="I7"/>
  <c r="I6"/>
  <c r="I5"/>
  <c r="I4"/>
  <c r="I3"/>
  <c r="G2"/>
  <c r="G28" s="1"/>
  <c r="I5" i="3"/>
  <c r="I6"/>
  <c r="I7"/>
  <c r="I8"/>
  <c r="I9"/>
  <c r="I4"/>
  <c r="I3"/>
  <c r="I5" i="4"/>
  <c r="I4"/>
  <c r="I2" i="7" l="1"/>
  <c r="M2" s="1"/>
  <c r="I6"/>
  <c r="M6" s="1"/>
  <c r="I28" i="6"/>
  <c r="M28" s="1"/>
  <c r="M16"/>
  <c r="M2"/>
  <c r="I4" i="5"/>
  <c r="I23" i="3" l="1"/>
  <c r="I18"/>
  <c r="I19"/>
  <c r="I20"/>
  <c r="I21"/>
  <c r="I22"/>
  <c r="I17"/>
  <c r="G10" i="4" l="1"/>
  <c r="F9"/>
  <c r="E9"/>
  <c r="E11" s="1"/>
  <c r="G8"/>
  <c r="G7"/>
  <c r="G6"/>
  <c r="G5"/>
  <c r="M5" s="1"/>
  <c r="G4"/>
  <c r="M4" s="1"/>
  <c r="G3"/>
  <c r="G2"/>
  <c r="G8" i="5"/>
  <c r="F7"/>
  <c r="E7"/>
  <c r="G7" s="1"/>
  <c r="G9" s="1"/>
  <c r="G6"/>
  <c r="G5"/>
  <c r="G4"/>
  <c r="M4" s="1"/>
  <c r="G3"/>
  <c r="G2"/>
  <c r="E9" l="1"/>
  <c r="F11" i="4"/>
  <c r="F9" i="5"/>
  <c r="G9" i="4"/>
  <c r="G11" s="1"/>
  <c r="I40" i="1" l="1"/>
  <c r="G28" i="3"/>
  <c r="H27"/>
  <c r="I16"/>
  <c r="G16"/>
  <c r="I2"/>
  <c r="G2"/>
  <c r="M2" s="1"/>
  <c r="G2" i="2"/>
  <c r="K2"/>
  <c r="I2" s="1"/>
  <c r="I3"/>
  <c r="L23"/>
  <c r="I23" s="1"/>
  <c r="I22"/>
  <c r="G23"/>
  <c r="I21"/>
  <c r="G22"/>
  <c r="I20"/>
  <c r="G20"/>
  <c r="I19"/>
  <c r="G19"/>
  <c r="I18"/>
  <c r="G18"/>
  <c r="I17"/>
  <c r="G17"/>
  <c r="I16"/>
  <c r="G16"/>
  <c r="I15"/>
  <c r="G15"/>
  <c r="I14"/>
  <c r="G14"/>
  <c r="I13"/>
  <c r="G13"/>
  <c r="I12"/>
  <c r="G12"/>
  <c r="I11"/>
  <c r="G11"/>
  <c r="I10"/>
  <c r="G10"/>
  <c r="I9"/>
  <c r="G9"/>
  <c r="I8"/>
  <c r="G8"/>
  <c r="I7"/>
  <c r="G7"/>
  <c r="I6"/>
  <c r="G6"/>
  <c r="I5"/>
  <c r="G5"/>
  <c r="I4"/>
  <c r="G4"/>
  <c r="G66" i="1"/>
  <c r="H66"/>
  <c r="I56"/>
  <c r="I55"/>
  <c r="I54"/>
  <c r="I53"/>
  <c r="I52"/>
  <c r="I51"/>
  <c r="I50"/>
  <c r="I62"/>
  <c r="I61"/>
  <c r="I60"/>
  <c r="I59"/>
  <c r="I63"/>
  <c r="I58"/>
  <c r="I57"/>
  <c r="I49"/>
  <c r="I48"/>
  <c r="I47"/>
  <c r="I46"/>
  <c r="I45"/>
  <c r="I42"/>
  <c r="I43"/>
  <c r="I44"/>
  <c r="I41"/>
  <c r="M16" i="3" l="1"/>
  <c r="G27"/>
  <c r="M2" i="2"/>
  <c r="I33" i="1"/>
  <c r="I21"/>
  <c r="I11"/>
  <c r="I2"/>
  <c r="I66" l="1"/>
  <c r="M66" s="1"/>
  <c r="G3"/>
  <c r="G4"/>
  <c r="G5"/>
  <c r="G6"/>
  <c r="G7"/>
  <c r="G8"/>
  <c r="G9"/>
  <c r="G10"/>
  <c r="G11"/>
  <c r="M11" s="1"/>
  <c r="G12"/>
  <c r="G13"/>
  <c r="G14"/>
  <c r="G15"/>
  <c r="G16"/>
  <c r="G17"/>
  <c r="G18"/>
  <c r="G19"/>
  <c r="G20"/>
  <c r="G21"/>
  <c r="M21" s="1"/>
  <c r="G22"/>
  <c r="G23"/>
  <c r="G24"/>
  <c r="G25"/>
  <c r="G26"/>
  <c r="G27"/>
  <c r="G28"/>
  <c r="G29"/>
  <c r="G30"/>
  <c r="G31"/>
  <c r="G32"/>
  <c r="G33"/>
  <c r="M33" s="1"/>
  <c r="G34"/>
  <c r="G35"/>
  <c r="G36"/>
  <c r="G37"/>
  <c r="G38"/>
  <c r="G39"/>
  <c r="G40"/>
  <c r="M40" s="1"/>
  <c r="G41"/>
  <c r="G42"/>
  <c r="G43"/>
  <c r="G44"/>
  <c r="G45"/>
  <c r="M45" s="1"/>
  <c r="G46"/>
  <c r="G47"/>
  <c r="G48"/>
  <c r="G49"/>
  <c r="G50"/>
  <c r="G51"/>
  <c r="G52"/>
  <c r="G53"/>
  <c r="G54"/>
  <c r="G55"/>
  <c r="G56"/>
  <c r="G57"/>
  <c r="G58"/>
  <c r="M58" s="1"/>
  <c r="G59"/>
  <c r="G60"/>
  <c r="G61"/>
  <c r="G62"/>
  <c r="G63"/>
  <c r="M63" s="1"/>
  <c r="G65"/>
  <c r="G2"/>
  <c r="F64"/>
  <c r="E64"/>
  <c r="G64" l="1"/>
</calcChain>
</file>

<file path=xl/sharedStrings.xml><?xml version="1.0" encoding="utf-8"?>
<sst xmlns="http://schemas.openxmlformats.org/spreadsheetml/2006/main" count="729" uniqueCount="414">
  <si>
    <t>№</t>
    <phoneticPr fontId="1"/>
  </si>
  <si>
    <t>地点</t>
    <rPh sb="0" eb="2">
      <t>チテン</t>
    </rPh>
    <phoneticPr fontId="1"/>
  </si>
  <si>
    <t>地点(to)</t>
    <rPh sb="0" eb="2">
      <t>チテン</t>
    </rPh>
    <phoneticPr fontId="1"/>
  </si>
  <si>
    <t>記載里</t>
    <rPh sb="0" eb="2">
      <t>キサイ</t>
    </rPh>
    <rPh sb="2" eb="3">
      <t>リ</t>
    </rPh>
    <phoneticPr fontId="1"/>
  </si>
  <si>
    <t>記載町</t>
    <rPh sb="0" eb="2">
      <t>キサイ</t>
    </rPh>
    <rPh sb="2" eb="3">
      <t>チョウ</t>
    </rPh>
    <phoneticPr fontId="1"/>
  </si>
  <si>
    <t>換算ｋｍ</t>
    <rPh sb="0" eb="2">
      <t>カンザン</t>
    </rPh>
    <phoneticPr fontId="1"/>
  </si>
  <si>
    <t>実測　ｋｍ</t>
    <rPh sb="0" eb="2">
      <t>ジッソク</t>
    </rPh>
    <phoneticPr fontId="1"/>
  </si>
  <si>
    <t>西国街道（五畿内志）</t>
    <rPh sb="0" eb="2">
      <t>サイコク</t>
    </rPh>
    <rPh sb="2" eb="4">
      <t>カイドウ</t>
    </rPh>
    <rPh sb="5" eb="6">
      <t>ゴ</t>
    </rPh>
    <rPh sb="6" eb="8">
      <t>キナイ</t>
    </rPh>
    <rPh sb="8" eb="9">
      <t>シ</t>
    </rPh>
    <phoneticPr fontId="1"/>
  </si>
  <si>
    <t>関戸</t>
    <rPh sb="0" eb="2">
      <t>セキド</t>
    </rPh>
    <phoneticPr fontId="1"/>
  </si>
  <si>
    <t>芥川</t>
    <rPh sb="0" eb="2">
      <t>アクタガワ</t>
    </rPh>
    <phoneticPr fontId="1"/>
  </si>
  <si>
    <t>東大寺</t>
    <rPh sb="0" eb="3">
      <t>トウダイジ</t>
    </rPh>
    <phoneticPr fontId="1"/>
  </si>
  <si>
    <t>廣瀬</t>
    <rPh sb="0" eb="2">
      <t>ヒロセ</t>
    </rPh>
    <phoneticPr fontId="1"/>
  </si>
  <si>
    <t>桜井</t>
    <rPh sb="0" eb="2">
      <t>サクライ</t>
    </rPh>
    <phoneticPr fontId="1"/>
  </si>
  <si>
    <t>神内</t>
    <rPh sb="0" eb="1">
      <t>カミ</t>
    </rPh>
    <rPh sb="1" eb="2">
      <t>ウチ</t>
    </rPh>
    <phoneticPr fontId="1"/>
  </si>
  <si>
    <t>梶原</t>
    <rPh sb="0" eb="2">
      <t>カジハラ</t>
    </rPh>
    <phoneticPr fontId="1"/>
  </si>
  <si>
    <t>丹波谷</t>
    <rPh sb="0" eb="2">
      <t>タンバ</t>
    </rPh>
    <rPh sb="2" eb="3">
      <t>タニ</t>
    </rPh>
    <phoneticPr fontId="1"/>
  </si>
  <si>
    <t>下村</t>
    <rPh sb="0" eb="2">
      <t>シモムラ</t>
    </rPh>
    <phoneticPr fontId="1"/>
  </si>
  <si>
    <t>宿川原</t>
    <rPh sb="0" eb="1">
      <t>シュク</t>
    </rPh>
    <rPh sb="1" eb="3">
      <t>ガワラ</t>
    </rPh>
    <phoneticPr fontId="1"/>
  </si>
  <si>
    <t>日新町</t>
    <rPh sb="0" eb="2">
      <t>ニッシン</t>
    </rPh>
    <rPh sb="2" eb="3">
      <t>マチ</t>
    </rPh>
    <phoneticPr fontId="1"/>
  </si>
  <si>
    <t>宮田</t>
    <rPh sb="0" eb="2">
      <t>ミヤタ</t>
    </rPh>
    <phoneticPr fontId="1"/>
  </si>
  <si>
    <t>上野</t>
    <rPh sb="0" eb="2">
      <t>ウエノ</t>
    </rPh>
    <phoneticPr fontId="1"/>
  </si>
  <si>
    <t>大田</t>
    <rPh sb="0" eb="2">
      <t>オオタ</t>
    </rPh>
    <phoneticPr fontId="1"/>
  </si>
  <si>
    <t>十日市</t>
    <rPh sb="0" eb="3">
      <t>トウカイチ</t>
    </rPh>
    <phoneticPr fontId="1"/>
  </si>
  <si>
    <t>耳原</t>
    <rPh sb="0" eb="1">
      <t>ミミ</t>
    </rPh>
    <rPh sb="1" eb="2">
      <t>ハラ</t>
    </rPh>
    <phoneticPr fontId="1"/>
  </si>
  <si>
    <t>中川原</t>
    <rPh sb="0" eb="1">
      <t>ナカ</t>
    </rPh>
    <rPh sb="1" eb="3">
      <t>カワハラ</t>
    </rPh>
    <phoneticPr fontId="1"/>
  </si>
  <si>
    <t>下居</t>
    <rPh sb="0" eb="2">
      <t>シモイ</t>
    </rPh>
    <phoneticPr fontId="1"/>
  </si>
  <si>
    <t>瀬川</t>
    <rPh sb="0" eb="2">
      <t>セガワ</t>
    </rPh>
    <phoneticPr fontId="1"/>
  </si>
  <si>
    <t>道祖本</t>
    <rPh sb="0" eb="3">
      <t>サイノモト</t>
    </rPh>
    <phoneticPr fontId="1"/>
  </si>
  <si>
    <t>小野原</t>
    <rPh sb="0" eb="3">
      <t>オノハラ</t>
    </rPh>
    <phoneticPr fontId="1"/>
  </si>
  <si>
    <t>今宮</t>
    <rPh sb="0" eb="2">
      <t>イマミヤ</t>
    </rPh>
    <phoneticPr fontId="1"/>
  </si>
  <si>
    <t>西宿</t>
    <rPh sb="0" eb="2">
      <t>ニシジュク</t>
    </rPh>
    <phoneticPr fontId="1"/>
  </si>
  <si>
    <t>芝村</t>
    <rPh sb="0" eb="1">
      <t>シバ</t>
    </rPh>
    <rPh sb="1" eb="2">
      <t>ムラ</t>
    </rPh>
    <phoneticPr fontId="1"/>
  </si>
  <si>
    <t>東稲</t>
    <rPh sb="0" eb="1">
      <t>ヒガシ</t>
    </rPh>
    <rPh sb="1" eb="2">
      <t>イネ</t>
    </rPh>
    <phoneticPr fontId="1"/>
  </si>
  <si>
    <t>西稲</t>
    <rPh sb="0" eb="1">
      <t>ニシ</t>
    </rPh>
    <rPh sb="1" eb="2">
      <t>イネ</t>
    </rPh>
    <phoneticPr fontId="1"/>
  </si>
  <si>
    <t>落村</t>
    <rPh sb="0" eb="1">
      <t>オ</t>
    </rPh>
    <rPh sb="1" eb="2">
      <t>ムラ</t>
    </rPh>
    <phoneticPr fontId="1"/>
  </si>
  <si>
    <t>西牧</t>
    <rPh sb="0" eb="1">
      <t>ニシ</t>
    </rPh>
    <rPh sb="1" eb="2">
      <t>マキ</t>
    </rPh>
    <phoneticPr fontId="1"/>
  </si>
  <si>
    <t>半町</t>
    <rPh sb="0" eb="2">
      <t>ハンチョウ</t>
    </rPh>
    <phoneticPr fontId="1"/>
  </si>
  <si>
    <t>昆陽</t>
    <rPh sb="0" eb="2">
      <t>コヤ</t>
    </rPh>
    <phoneticPr fontId="1"/>
  </si>
  <si>
    <t>石橋</t>
    <rPh sb="0" eb="2">
      <t>イシバシ</t>
    </rPh>
    <phoneticPr fontId="1"/>
  </si>
  <si>
    <t>今在家</t>
    <rPh sb="0" eb="1">
      <t>イマ</t>
    </rPh>
    <rPh sb="1" eb="3">
      <t>ザイケ</t>
    </rPh>
    <phoneticPr fontId="1"/>
  </si>
  <si>
    <t>下河原</t>
    <rPh sb="0" eb="1">
      <t>シモ</t>
    </rPh>
    <rPh sb="1" eb="3">
      <t>ガワラ</t>
    </rPh>
    <phoneticPr fontId="1"/>
  </si>
  <si>
    <t>大鹿</t>
    <rPh sb="0" eb="2">
      <t>オオジカ</t>
    </rPh>
    <phoneticPr fontId="1"/>
  </si>
  <si>
    <t>千僧</t>
    <rPh sb="0" eb="2">
      <t>センゾウ</t>
    </rPh>
    <phoneticPr fontId="1"/>
  </si>
  <si>
    <t>実測始</t>
    <rPh sb="0" eb="2">
      <t>ジッソク</t>
    </rPh>
    <rPh sb="2" eb="3">
      <t>ハジメ</t>
    </rPh>
    <phoneticPr fontId="1"/>
  </si>
  <si>
    <t>実測終</t>
    <rPh sb="0" eb="2">
      <t>ジッソク</t>
    </rPh>
    <rPh sb="2" eb="3">
      <t>オワリ</t>
    </rPh>
    <phoneticPr fontId="1"/>
  </si>
  <si>
    <t>控除</t>
    <rPh sb="0" eb="2">
      <t>コウジョ</t>
    </rPh>
    <phoneticPr fontId="1"/>
  </si>
  <si>
    <t>西宮</t>
    <rPh sb="0" eb="2">
      <t>ニシノミヤ</t>
    </rPh>
    <phoneticPr fontId="1"/>
  </si>
  <si>
    <t>寺本</t>
    <rPh sb="0" eb="2">
      <t>テラモト</t>
    </rPh>
    <phoneticPr fontId="1"/>
  </si>
  <si>
    <t>広田</t>
    <rPh sb="0" eb="2">
      <t>ヒロタ</t>
    </rPh>
    <phoneticPr fontId="1"/>
  </si>
  <si>
    <t>中村</t>
    <rPh sb="0" eb="2">
      <t>ナカムラ</t>
    </rPh>
    <phoneticPr fontId="1"/>
  </si>
  <si>
    <t>兵庫</t>
    <rPh sb="0" eb="2">
      <t>ヒョウゴ</t>
    </rPh>
    <phoneticPr fontId="1"/>
  </si>
  <si>
    <t>打出</t>
    <rPh sb="0" eb="2">
      <t>ウチデ</t>
    </rPh>
    <phoneticPr fontId="1"/>
  </si>
  <si>
    <t>芦屋</t>
    <rPh sb="0" eb="2">
      <t>アシヤ</t>
    </rPh>
    <phoneticPr fontId="1"/>
  </si>
  <si>
    <t>片町</t>
    <rPh sb="0" eb="2">
      <t>カタマチ</t>
    </rPh>
    <phoneticPr fontId="1"/>
  </si>
  <si>
    <t>住吉</t>
    <rPh sb="0" eb="2">
      <t>スミヨシ</t>
    </rPh>
    <phoneticPr fontId="1"/>
  </si>
  <si>
    <t>河原</t>
    <rPh sb="0" eb="2">
      <t>カワハラ</t>
    </rPh>
    <phoneticPr fontId="1"/>
  </si>
  <si>
    <t>味泥</t>
    <rPh sb="0" eb="1">
      <t>ミ</t>
    </rPh>
    <rPh sb="1" eb="2">
      <t>ドロ</t>
    </rPh>
    <phoneticPr fontId="1"/>
  </si>
  <si>
    <t>岩屋</t>
    <rPh sb="0" eb="2">
      <t>イワヤ</t>
    </rPh>
    <phoneticPr fontId="1"/>
  </si>
  <si>
    <t>生田</t>
    <rPh sb="0" eb="2">
      <t>イクタ</t>
    </rPh>
    <phoneticPr fontId="1"/>
  </si>
  <si>
    <t>神戸</t>
    <rPh sb="0" eb="2">
      <t>コウベ</t>
    </rPh>
    <phoneticPr fontId="1"/>
  </si>
  <si>
    <t>走水</t>
    <rPh sb="0" eb="2">
      <t>ハシリミズ</t>
    </rPh>
    <phoneticPr fontId="1"/>
  </si>
  <si>
    <t>濱須磨</t>
    <rPh sb="0" eb="1">
      <t>ハマ</t>
    </rPh>
    <rPh sb="1" eb="3">
      <t>スマ</t>
    </rPh>
    <phoneticPr fontId="1"/>
  </si>
  <si>
    <t>西代</t>
    <rPh sb="0" eb="2">
      <t>ニシダイ</t>
    </rPh>
    <phoneticPr fontId="1"/>
  </si>
  <si>
    <t>東須磨</t>
    <rPh sb="0" eb="1">
      <t>ヒガシ</t>
    </rPh>
    <rPh sb="1" eb="3">
      <t>スマ</t>
    </rPh>
    <phoneticPr fontId="1"/>
  </si>
  <si>
    <t>西須磨</t>
    <rPh sb="0" eb="1">
      <t>ニシ</t>
    </rPh>
    <rPh sb="1" eb="3">
      <t>スマ</t>
    </rPh>
    <phoneticPr fontId="1"/>
  </si>
  <si>
    <t>郡境</t>
    <rPh sb="0" eb="1">
      <t>グン</t>
    </rPh>
    <rPh sb="1" eb="2">
      <t>キョウ</t>
    </rPh>
    <phoneticPr fontId="1"/>
  </si>
  <si>
    <t>合計</t>
    <rPh sb="0" eb="2">
      <t>ゴウケイ</t>
    </rPh>
    <phoneticPr fontId="1"/>
  </si>
  <si>
    <t>Gmap ｋｍ</t>
    <phoneticPr fontId="1"/>
  </si>
  <si>
    <t>二茶屋</t>
    <rPh sb="0" eb="1">
      <t>フタ</t>
    </rPh>
    <rPh sb="1" eb="3">
      <t>チャヤ</t>
    </rPh>
    <phoneticPr fontId="1"/>
  </si>
  <si>
    <t>摂津志記述の計</t>
    <rPh sb="0" eb="2">
      <t>セッツ</t>
    </rPh>
    <rPh sb="2" eb="3">
      <t>シ</t>
    </rPh>
    <rPh sb="3" eb="5">
      <t>キジュツ</t>
    </rPh>
    <rPh sb="6" eb="7">
      <t>ケイ</t>
    </rPh>
    <phoneticPr fontId="1"/>
  </si>
  <si>
    <t>摂津志明細の合計</t>
    <rPh sb="0" eb="2">
      <t>セッツ</t>
    </rPh>
    <rPh sb="3" eb="5">
      <t>メイサイ</t>
    </rPh>
    <rPh sb="6" eb="8">
      <t>ゴウケイ</t>
    </rPh>
    <phoneticPr fontId="1"/>
  </si>
  <si>
    <t>昆陽長勢橋</t>
    <rPh sb="0" eb="2">
      <t>コヤ</t>
    </rPh>
    <rPh sb="2" eb="3">
      <t>チョウ</t>
    </rPh>
    <rPh sb="3" eb="4">
      <t>セイ</t>
    </rPh>
    <rPh sb="4" eb="5">
      <t>バシ</t>
    </rPh>
    <phoneticPr fontId="1"/>
  </si>
  <si>
    <t>阪急高架下</t>
    <rPh sb="0" eb="2">
      <t>ハンキュウ</t>
    </rPh>
    <rPh sb="2" eb="4">
      <t>コウカ</t>
    </rPh>
    <rPh sb="4" eb="5">
      <t>シタ</t>
    </rPh>
    <phoneticPr fontId="1"/>
  </si>
  <si>
    <t>業平橋西詰</t>
    <rPh sb="0" eb="3">
      <t>ナリヒラバシ</t>
    </rPh>
    <rPh sb="3" eb="4">
      <t>ニシ</t>
    </rPh>
    <rPh sb="4" eb="5">
      <t>ヅメ</t>
    </rPh>
    <phoneticPr fontId="1"/>
  </si>
  <si>
    <t>住吉神社前</t>
    <rPh sb="0" eb="2">
      <t>スミヨシ</t>
    </rPh>
    <rPh sb="2" eb="4">
      <t>ジンジャ</t>
    </rPh>
    <rPh sb="4" eb="5">
      <t>マエ</t>
    </rPh>
    <phoneticPr fontId="1"/>
  </si>
  <si>
    <t>下河原通１</t>
    <rPh sb="0" eb="1">
      <t>シモ</t>
    </rPh>
    <rPh sb="1" eb="3">
      <t>ガワラ</t>
    </rPh>
    <rPh sb="3" eb="4">
      <t>ドオ</t>
    </rPh>
    <phoneticPr fontId="1"/>
  </si>
  <si>
    <t>岩屋北町福祉センター前</t>
    <rPh sb="0" eb="2">
      <t>イワヤ</t>
    </rPh>
    <rPh sb="2" eb="4">
      <t>キタマチ</t>
    </rPh>
    <rPh sb="4" eb="6">
      <t>フクシ</t>
    </rPh>
    <rPh sb="10" eb="11">
      <t>マエ</t>
    </rPh>
    <phoneticPr fontId="1"/>
  </si>
  <si>
    <t>三宮町２神社前</t>
    <rPh sb="0" eb="2">
      <t>サンノミヤ</t>
    </rPh>
    <rPh sb="2" eb="3">
      <t>チョウ</t>
    </rPh>
    <rPh sb="4" eb="6">
      <t>ジンジャ</t>
    </rPh>
    <rPh sb="6" eb="7">
      <t>マエ</t>
    </rPh>
    <phoneticPr fontId="1"/>
  </si>
  <si>
    <t>元町通１</t>
    <rPh sb="0" eb="2">
      <t>モトマチ</t>
    </rPh>
    <rPh sb="2" eb="3">
      <t>トオリ</t>
    </rPh>
    <phoneticPr fontId="1"/>
  </si>
  <si>
    <t>元町通３</t>
    <rPh sb="0" eb="2">
      <t>モトマチ</t>
    </rPh>
    <rPh sb="2" eb="3">
      <t>トオリ</t>
    </rPh>
    <phoneticPr fontId="1"/>
  </si>
  <si>
    <t>元町通５</t>
    <rPh sb="0" eb="2">
      <t>モトマチ</t>
    </rPh>
    <rPh sb="2" eb="3">
      <t>トオリ</t>
    </rPh>
    <phoneticPr fontId="1"/>
  </si>
  <si>
    <t>南仲町２道標前</t>
    <rPh sb="0" eb="3">
      <t>ミナミナカマチ</t>
    </rPh>
    <rPh sb="4" eb="6">
      <t>ドウヒョウ</t>
    </rPh>
    <rPh sb="6" eb="7">
      <t>マエ</t>
    </rPh>
    <phoneticPr fontId="1"/>
  </si>
  <si>
    <t>西代１丁目西</t>
    <rPh sb="0" eb="2">
      <t>ニシダイ</t>
    </rPh>
    <rPh sb="3" eb="5">
      <t>チョウメ</t>
    </rPh>
    <rPh sb="5" eb="6">
      <t>ニシ</t>
    </rPh>
    <phoneticPr fontId="1"/>
  </si>
  <si>
    <t>境川</t>
    <rPh sb="0" eb="2">
      <t>サカイガワ</t>
    </rPh>
    <phoneticPr fontId="1"/>
  </si>
  <si>
    <t>広田町１橋前</t>
    <rPh sb="0" eb="2">
      <t>ヒロタ</t>
    </rPh>
    <rPh sb="2" eb="3">
      <t>マチ</t>
    </rPh>
    <rPh sb="4" eb="5">
      <t>ハシ</t>
    </rPh>
    <rPh sb="5" eb="6">
      <t>マエ</t>
    </rPh>
    <phoneticPr fontId="1"/>
  </si>
  <si>
    <t>春日町１７道標前</t>
    <rPh sb="0" eb="3">
      <t>カスガチョウ</t>
    </rPh>
    <rPh sb="5" eb="7">
      <t>ドウヒョウ</t>
    </rPh>
    <rPh sb="7" eb="8">
      <t>マエ</t>
    </rPh>
    <phoneticPr fontId="1"/>
  </si>
  <si>
    <t>田中町三王社前</t>
    <rPh sb="0" eb="2">
      <t>タナカ</t>
    </rPh>
    <rPh sb="2" eb="3">
      <t>チョウ</t>
    </rPh>
    <rPh sb="3" eb="4">
      <t>サン</t>
    </rPh>
    <rPh sb="4" eb="5">
      <t>オウ</t>
    </rPh>
    <rPh sb="5" eb="6">
      <t>シャ</t>
    </rPh>
    <rPh sb="6" eb="7">
      <t>マエ</t>
    </rPh>
    <phoneticPr fontId="1"/>
  </si>
  <si>
    <t>船寺通１厄除八幡碑</t>
    <rPh sb="0" eb="3">
      <t>フナデラドオリ</t>
    </rPh>
    <rPh sb="4" eb="6">
      <t>ヤクヨ</t>
    </rPh>
    <rPh sb="6" eb="8">
      <t>ハチマン</t>
    </rPh>
    <rPh sb="8" eb="9">
      <t>ヒ</t>
    </rPh>
    <phoneticPr fontId="1"/>
  </si>
  <si>
    <t>須磨本町</t>
    <rPh sb="0" eb="2">
      <t>スマ</t>
    </rPh>
    <rPh sb="2" eb="4">
      <t>ホンマチ</t>
    </rPh>
    <phoneticPr fontId="1"/>
  </si>
  <si>
    <t>月見山元町２八幡道標</t>
    <rPh sb="0" eb="3">
      <t>ツキミヤマ</t>
    </rPh>
    <rPh sb="3" eb="5">
      <t>モトマチ</t>
    </rPh>
    <rPh sb="6" eb="8">
      <t>ハチマン</t>
    </rPh>
    <rPh sb="8" eb="10">
      <t>ドウヒョウ</t>
    </rPh>
    <phoneticPr fontId="1"/>
  </si>
  <si>
    <t>JR須磨駅</t>
    <rPh sb="2" eb="4">
      <t>スマ</t>
    </rPh>
    <rPh sb="4" eb="5">
      <t>エキ</t>
    </rPh>
    <phoneticPr fontId="1"/>
  </si>
  <si>
    <t>実/換算Km</t>
    <rPh sb="0" eb="1">
      <t>ジツ</t>
    </rPh>
    <rPh sb="2" eb="4">
      <t>カンザン</t>
    </rPh>
    <phoneticPr fontId="1"/>
  </si>
  <si>
    <t>記述、Gmap、実測</t>
    <rPh sb="0" eb="2">
      <t>キジュツ</t>
    </rPh>
    <rPh sb="8" eb="10">
      <t>ジッソク</t>
    </rPh>
    <phoneticPr fontId="1"/>
  </si>
  <si>
    <t>街道名・摘要</t>
    <rPh sb="0" eb="2">
      <t>カイドウ</t>
    </rPh>
    <rPh sb="2" eb="3">
      <t>メイ</t>
    </rPh>
    <rPh sb="4" eb="6">
      <t>テキヨウ</t>
    </rPh>
    <phoneticPr fontId="1"/>
  </si>
  <si>
    <t>アカ井碑前</t>
    <rPh sb="2" eb="3">
      <t>イ</t>
    </rPh>
    <rPh sb="3" eb="4">
      <t>ヒ</t>
    </rPh>
    <rPh sb="4" eb="5">
      <t>マエ</t>
    </rPh>
    <phoneticPr fontId="1"/>
  </si>
  <si>
    <t>戎神社前</t>
    <rPh sb="0" eb="1">
      <t>エビス</t>
    </rPh>
    <rPh sb="1" eb="3">
      <t>ジンジャ</t>
    </rPh>
    <rPh sb="3" eb="4">
      <t>マエ</t>
    </rPh>
    <phoneticPr fontId="1"/>
  </si>
  <si>
    <t>西国街道（兵庫県里程原票）</t>
    <rPh sb="0" eb="2">
      <t>サイコク</t>
    </rPh>
    <rPh sb="2" eb="4">
      <t>カイドウ</t>
    </rPh>
    <rPh sb="5" eb="8">
      <t>ヒョウゴケン</t>
    </rPh>
    <rPh sb="8" eb="10">
      <t>リテイ</t>
    </rPh>
    <rPh sb="10" eb="12">
      <t>ゲンピョウ</t>
    </rPh>
    <phoneticPr fontId="1"/>
  </si>
  <si>
    <t>相生橋</t>
    <rPh sb="0" eb="2">
      <t>アイオイ</t>
    </rPh>
    <rPh sb="2" eb="3">
      <t>バシ</t>
    </rPh>
    <phoneticPr fontId="1"/>
  </si>
  <si>
    <t>相生橋</t>
    <rPh sb="0" eb="2">
      <t>アイオイ</t>
    </rPh>
    <rPh sb="2" eb="3">
      <t>バシ</t>
    </rPh>
    <phoneticPr fontId="1"/>
  </si>
  <si>
    <t>縣里程元標</t>
    <rPh sb="0" eb="1">
      <t>ケン</t>
    </rPh>
    <rPh sb="1" eb="3">
      <t>リテイ</t>
    </rPh>
    <rPh sb="3" eb="4">
      <t>モト</t>
    </rPh>
    <rPh sb="4" eb="5">
      <t>ヒョウ</t>
    </rPh>
    <phoneticPr fontId="1"/>
  </si>
  <si>
    <t>昆陽</t>
    <rPh sb="0" eb="2">
      <t>コヤ</t>
    </rPh>
    <phoneticPr fontId="1"/>
  </si>
  <si>
    <t>1間=1.82ｍ</t>
    <rPh sb="1" eb="2">
      <t>アイダ</t>
    </rPh>
    <phoneticPr fontId="1"/>
  </si>
  <si>
    <t>宿川原町会館前碑</t>
    <rPh sb="0" eb="1">
      <t>シュク</t>
    </rPh>
    <rPh sb="1" eb="3">
      <t>カワラ</t>
    </rPh>
    <rPh sb="3" eb="4">
      <t>マチ</t>
    </rPh>
    <rPh sb="4" eb="6">
      <t>カイカン</t>
    </rPh>
    <rPh sb="6" eb="7">
      <t>マエ</t>
    </rPh>
    <rPh sb="7" eb="8">
      <t>ヒ</t>
    </rPh>
    <phoneticPr fontId="1"/>
  </si>
  <si>
    <t>小野原東龍王堂碑</t>
    <rPh sb="0" eb="3">
      <t>オノハラ</t>
    </rPh>
    <rPh sb="3" eb="4">
      <t>ヒガシ</t>
    </rPh>
    <rPh sb="4" eb="6">
      <t>リュウオウ</t>
    </rPh>
    <rPh sb="6" eb="7">
      <t>ドウ</t>
    </rPh>
    <rPh sb="7" eb="8">
      <t>ヒ</t>
    </rPh>
    <phoneticPr fontId="1"/>
  </si>
  <si>
    <t>勝尾寺参道碑</t>
    <rPh sb="0" eb="2">
      <t>カツオ</t>
    </rPh>
    <rPh sb="2" eb="3">
      <t>ジ</t>
    </rPh>
    <rPh sb="3" eb="5">
      <t>サンドウ</t>
    </rPh>
    <rPh sb="5" eb="6">
      <t>ヒ</t>
    </rPh>
    <phoneticPr fontId="1"/>
  </si>
  <si>
    <t>西宿２丁目祠前</t>
    <rPh sb="0" eb="2">
      <t>ニシジュク</t>
    </rPh>
    <rPh sb="3" eb="5">
      <t>チョウメ</t>
    </rPh>
    <rPh sb="5" eb="6">
      <t>ホコラ</t>
    </rPh>
    <rPh sb="6" eb="7">
      <t>マエ</t>
    </rPh>
    <phoneticPr fontId="1"/>
  </si>
  <si>
    <t>東稲３丁目</t>
    <rPh sb="0" eb="1">
      <t>ヒガシ</t>
    </rPh>
    <rPh sb="1" eb="2">
      <t>イネ</t>
    </rPh>
    <rPh sb="3" eb="5">
      <t>チョウメ</t>
    </rPh>
    <phoneticPr fontId="1"/>
  </si>
  <si>
    <t>牧落札場</t>
    <rPh sb="0" eb="2">
      <t>マキオチ</t>
    </rPh>
    <rPh sb="2" eb="3">
      <t>フダ</t>
    </rPh>
    <rPh sb="3" eb="4">
      <t>バ</t>
    </rPh>
    <phoneticPr fontId="1"/>
  </si>
  <si>
    <t>瀬川本陣跡</t>
    <rPh sb="0" eb="2">
      <t>セガワ</t>
    </rPh>
    <rPh sb="2" eb="4">
      <t>ホンジン</t>
    </rPh>
    <rPh sb="4" eb="5">
      <t>アト</t>
    </rPh>
    <phoneticPr fontId="1"/>
  </si>
  <si>
    <t>中河原碑</t>
    <rPh sb="0" eb="3">
      <t>ナカガワラ</t>
    </rPh>
    <rPh sb="3" eb="4">
      <t>ヒ</t>
    </rPh>
    <phoneticPr fontId="1"/>
  </si>
  <si>
    <t>耳原３法華寺</t>
    <rPh sb="0" eb="1">
      <t>ミミ</t>
    </rPh>
    <rPh sb="1" eb="2">
      <t>ハラ</t>
    </rPh>
    <rPh sb="3" eb="5">
      <t>ホッケ</t>
    </rPh>
    <rPh sb="5" eb="6">
      <t>テラ</t>
    </rPh>
    <phoneticPr fontId="1"/>
  </si>
  <si>
    <t>芥川橋東詰碑</t>
    <rPh sb="0" eb="2">
      <t>アクタガワ</t>
    </rPh>
    <rPh sb="2" eb="3">
      <t>ハシ</t>
    </rPh>
    <rPh sb="3" eb="4">
      <t>ヒガシ</t>
    </rPh>
    <rPh sb="4" eb="5">
      <t>ヅメ</t>
    </rPh>
    <rPh sb="5" eb="6">
      <t>ヒ</t>
    </rPh>
    <phoneticPr fontId="1"/>
  </si>
  <si>
    <t>郡家新町２７碑</t>
    <rPh sb="0" eb="1">
      <t>グン</t>
    </rPh>
    <rPh sb="1" eb="2">
      <t>ケ</t>
    </rPh>
    <rPh sb="2" eb="4">
      <t>シンマチ</t>
    </rPh>
    <rPh sb="6" eb="7">
      <t>ヒ</t>
    </rPh>
    <phoneticPr fontId="1"/>
  </si>
  <si>
    <t>大田旧碑</t>
    <rPh sb="0" eb="2">
      <t>オオタ</t>
    </rPh>
    <rPh sb="2" eb="3">
      <t>キュウ</t>
    </rPh>
    <rPh sb="3" eb="4">
      <t>ヒ</t>
    </rPh>
    <phoneticPr fontId="1"/>
  </si>
  <si>
    <t>大田２丁目碑</t>
    <rPh sb="0" eb="2">
      <t>オオタ</t>
    </rPh>
    <rPh sb="3" eb="5">
      <t>チョウメ</t>
    </rPh>
    <rPh sb="5" eb="6">
      <t>ヒ</t>
    </rPh>
    <phoneticPr fontId="1"/>
  </si>
  <si>
    <t>芥川一里塚</t>
    <rPh sb="0" eb="2">
      <t>アクタガワ</t>
    </rPh>
    <rPh sb="2" eb="5">
      <t>イチリヅカ</t>
    </rPh>
    <phoneticPr fontId="1"/>
  </si>
  <si>
    <t>高槻参道碑</t>
    <rPh sb="0" eb="2">
      <t>タカツキ</t>
    </rPh>
    <rPh sb="2" eb="4">
      <t>サンドウ</t>
    </rPh>
    <rPh sb="4" eb="5">
      <t>ヒ</t>
    </rPh>
    <phoneticPr fontId="1"/>
  </si>
  <si>
    <t>古曽部町２-10碑</t>
    <rPh sb="0" eb="1">
      <t>コ</t>
    </rPh>
    <rPh sb="8" eb="9">
      <t>ヒ</t>
    </rPh>
    <phoneticPr fontId="1"/>
  </si>
  <si>
    <t>梶原１丁目</t>
    <rPh sb="0" eb="2">
      <t>カジハラ</t>
    </rPh>
    <rPh sb="3" eb="5">
      <t>チョウメ</t>
    </rPh>
    <phoneticPr fontId="1"/>
  </si>
  <si>
    <t>神内１丁目２</t>
    <rPh sb="0" eb="1">
      <t>ジン</t>
    </rPh>
    <rPh sb="1" eb="2">
      <t>ナイ</t>
    </rPh>
    <rPh sb="3" eb="5">
      <t>チョウメ</t>
    </rPh>
    <phoneticPr fontId="1"/>
  </si>
  <si>
    <t>廣瀬水瀬宮参道口</t>
    <rPh sb="0" eb="2">
      <t>ヒロセ</t>
    </rPh>
    <rPh sb="2" eb="3">
      <t>ミズ</t>
    </rPh>
    <rPh sb="3" eb="4">
      <t>セ</t>
    </rPh>
    <rPh sb="4" eb="5">
      <t>ミヤ</t>
    </rPh>
    <rPh sb="5" eb="7">
      <t>サンドウ</t>
    </rPh>
    <rPh sb="7" eb="8">
      <t>クチ</t>
    </rPh>
    <phoneticPr fontId="1"/>
  </si>
  <si>
    <t>東大寺１水瀬案内碑</t>
    <rPh sb="0" eb="3">
      <t>トウダイジ</t>
    </rPh>
    <rPh sb="4" eb="5">
      <t>ミズ</t>
    </rPh>
    <rPh sb="5" eb="6">
      <t>セ</t>
    </rPh>
    <rPh sb="6" eb="8">
      <t>アンナイ</t>
    </rPh>
    <rPh sb="8" eb="9">
      <t>ヒ</t>
    </rPh>
    <phoneticPr fontId="1"/>
  </si>
  <si>
    <t>駅址案内碑</t>
    <rPh sb="0" eb="1">
      <t>エキ</t>
    </rPh>
    <rPh sb="1" eb="2">
      <t>アト</t>
    </rPh>
    <rPh sb="2" eb="4">
      <t>アンナイ</t>
    </rPh>
    <rPh sb="4" eb="5">
      <t>ヒ</t>
    </rPh>
    <phoneticPr fontId="1"/>
  </si>
  <si>
    <t>尼崎</t>
    <rPh sb="0" eb="2">
      <t>アマガサキ</t>
    </rPh>
    <phoneticPr fontId="1"/>
  </si>
  <si>
    <t>神崎</t>
    <rPh sb="0" eb="2">
      <t>カンザキ</t>
    </rPh>
    <phoneticPr fontId="1"/>
  </si>
  <si>
    <t>吹田</t>
    <rPh sb="0" eb="2">
      <t>スイタ</t>
    </rPh>
    <phoneticPr fontId="1"/>
  </si>
  <si>
    <t>上今津</t>
    <rPh sb="0" eb="1">
      <t>カミ</t>
    </rPh>
    <rPh sb="1" eb="3">
      <t>イマズ</t>
    </rPh>
    <phoneticPr fontId="1"/>
  </si>
  <si>
    <t>四軒茶屋</t>
    <rPh sb="0" eb="2">
      <t>ヨンケン</t>
    </rPh>
    <rPh sb="2" eb="4">
      <t>チャヤ</t>
    </rPh>
    <phoneticPr fontId="1"/>
  </si>
  <si>
    <t>東新田</t>
    <rPh sb="0" eb="1">
      <t>ヒガシ</t>
    </rPh>
    <rPh sb="1" eb="3">
      <t>シンデン</t>
    </rPh>
    <phoneticPr fontId="1"/>
  </si>
  <si>
    <t>長洲</t>
    <rPh sb="0" eb="2">
      <t>ナガス</t>
    </rPh>
    <phoneticPr fontId="1"/>
  </si>
  <si>
    <t>浄光寺</t>
    <rPh sb="0" eb="3">
      <t>ジョウコウジ</t>
    </rPh>
    <phoneticPr fontId="1"/>
  </si>
  <si>
    <t>戸ノ内</t>
    <rPh sb="0" eb="1">
      <t>ト</t>
    </rPh>
    <rPh sb="2" eb="3">
      <t>ウチ</t>
    </rPh>
    <phoneticPr fontId="1"/>
  </si>
  <si>
    <t>荘本</t>
    <rPh sb="0" eb="1">
      <t>ソウ</t>
    </rPh>
    <rPh sb="1" eb="2">
      <t>ホン</t>
    </rPh>
    <phoneticPr fontId="1"/>
  </si>
  <si>
    <t>牛立</t>
    <rPh sb="0" eb="1">
      <t>ウシ</t>
    </rPh>
    <rPh sb="1" eb="2">
      <t>リツ</t>
    </rPh>
    <phoneticPr fontId="1"/>
  </si>
  <si>
    <t>小曽根</t>
    <rPh sb="0" eb="3">
      <t>オゾネ</t>
    </rPh>
    <phoneticPr fontId="1"/>
  </si>
  <si>
    <t>廣芝</t>
    <rPh sb="0" eb="1">
      <t>ヒロ</t>
    </rPh>
    <rPh sb="1" eb="2">
      <t>シバ</t>
    </rPh>
    <phoneticPr fontId="1"/>
  </si>
  <si>
    <t>吹田</t>
    <rPh sb="0" eb="2">
      <t>スイタ</t>
    </rPh>
    <phoneticPr fontId="1"/>
  </si>
  <si>
    <t>小路</t>
    <rPh sb="0" eb="2">
      <t>ショウジ</t>
    </rPh>
    <phoneticPr fontId="1"/>
  </si>
  <si>
    <t>七尾</t>
    <rPh sb="0" eb="2">
      <t>ナナオ</t>
    </rPh>
    <phoneticPr fontId="1"/>
  </si>
  <si>
    <t>市場</t>
    <rPh sb="0" eb="2">
      <t>イチバ</t>
    </rPh>
    <phoneticPr fontId="1"/>
  </si>
  <si>
    <t>宇野邊</t>
    <rPh sb="0" eb="2">
      <t>ウノ</t>
    </rPh>
    <rPh sb="2" eb="3">
      <t>ヘン</t>
    </rPh>
    <phoneticPr fontId="1"/>
  </si>
  <si>
    <t>茨木</t>
    <rPh sb="0" eb="2">
      <t>イバラギ</t>
    </rPh>
    <phoneticPr fontId="1"/>
  </si>
  <si>
    <t>戸伏</t>
    <rPh sb="0" eb="2">
      <t>トブシ</t>
    </rPh>
    <phoneticPr fontId="1"/>
  </si>
  <si>
    <t>富田</t>
    <rPh sb="0" eb="2">
      <t>トンダ</t>
    </rPh>
    <phoneticPr fontId="1"/>
  </si>
  <si>
    <t>五百住</t>
    <rPh sb="0" eb="2">
      <t>ゴヒャク</t>
    </rPh>
    <rPh sb="2" eb="3">
      <t>スミ</t>
    </rPh>
    <phoneticPr fontId="1"/>
  </si>
  <si>
    <t>東五百住</t>
    <rPh sb="0" eb="1">
      <t>ヒガシ</t>
    </rPh>
    <rPh sb="1" eb="3">
      <t>ゴヒャク</t>
    </rPh>
    <rPh sb="3" eb="4">
      <t>スミ</t>
    </rPh>
    <phoneticPr fontId="1"/>
  </si>
  <si>
    <t>合計</t>
    <rPh sb="0" eb="2">
      <t>ゴウケイ</t>
    </rPh>
    <phoneticPr fontId="1"/>
  </si>
  <si>
    <t>日出町</t>
    <rPh sb="0" eb="3">
      <t>ヒノデチョウ</t>
    </rPh>
    <phoneticPr fontId="1"/>
  </si>
  <si>
    <t>吉野嶺</t>
    <rPh sb="0" eb="2">
      <t>ヨシノ</t>
    </rPh>
    <rPh sb="2" eb="3">
      <t>ミネ</t>
    </rPh>
    <phoneticPr fontId="1"/>
  </si>
  <si>
    <t>天神橋</t>
    <rPh sb="0" eb="3">
      <t>テンジンバシ</t>
    </rPh>
    <phoneticPr fontId="1"/>
  </si>
  <si>
    <t>長柄渡し</t>
    <rPh sb="0" eb="2">
      <t>ナガラ</t>
    </rPh>
    <rPh sb="2" eb="3">
      <t>ワタ</t>
    </rPh>
    <phoneticPr fontId="1"/>
  </si>
  <si>
    <t>小曽根渡し</t>
    <rPh sb="0" eb="3">
      <t>オゾネ</t>
    </rPh>
    <rPh sb="3" eb="4">
      <t>ワタ</t>
    </rPh>
    <phoneticPr fontId="1"/>
  </si>
  <si>
    <t>吉野</t>
    <rPh sb="0" eb="2">
      <t>ヨシノ</t>
    </rPh>
    <phoneticPr fontId="1"/>
  </si>
  <si>
    <t>記述計</t>
    <rPh sb="0" eb="2">
      <t>キジュツ</t>
    </rPh>
    <rPh sb="2" eb="3">
      <t>ケイ</t>
    </rPh>
    <phoneticPr fontId="1"/>
  </si>
  <si>
    <t>合計－記述</t>
    <phoneticPr fontId="1"/>
  </si>
  <si>
    <t>天王嶺</t>
    <rPh sb="0" eb="2">
      <t>テンノウ</t>
    </rPh>
    <rPh sb="2" eb="3">
      <t>ミネ</t>
    </rPh>
    <phoneticPr fontId="1"/>
  </si>
  <si>
    <t>高麗橋</t>
    <rPh sb="0" eb="3">
      <t>コウライバシ</t>
    </rPh>
    <phoneticPr fontId="1"/>
  </si>
  <si>
    <t>十三渡し</t>
    <rPh sb="0" eb="2">
      <t>ジュウソウ</t>
    </rPh>
    <rPh sb="2" eb="3">
      <t>ワタ</t>
    </rPh>
    <phoneticPr fontId="1"/>
  </si>
  <si>
    <t>神崎渡し</t>
    <rPh sb="0" eb="2">
      <t>カンザキ</t>
    </rPh>
    <rPh sb="2" eb="3">
      <t>ワタ</t>
    </rPh>
    <phoneticPr fontId="1"/>
  </si>
  <si>
    <t>小浜</t>
    <rPh sb="0" eb="2">
      <t>オバマ</t>
    </rPh>
    <phoneticPr fontId="1"/>
  </si>
  <si>
    <t>生瀬</t>
    <rPh sb="0" eb="2">
      <t>ナマゼ</t>
    </rPh>
    <phoneticPr fontId="1"/>
  </si>
  <si>
    <t>三田</t>
    <rPh sb="0" eb="2">
      <t>サンダ</t>
    </rPh>
    <phoneticPr fontId="1"/>
  </si>
  <si>
    <t>母子</t>
    <rPh sb="0" eb="2">
      <t>ハハコ</t>
    </rPh>
    <phoneticPr fontId="1"/>
  </si>
  <si>
    <t>換算ｍ</t>
    <rPh sb="0" eb="2">
      <t>カンザン</t>
    </rPh>
    <phoneticPr fontId="1"/>
  </si>
  <si>
    <t>津門の中道（摂津志）</t>
    <rPh sb="0" eb="2">
      <t>ツト</t>
    </rPh>
    <rPh sb="3" eb="5">
      <t>ナカミチ</t>
    </rPh>
    <rPh sb="6" eb="8">
      <t>セッツ</t>
    </rPh>
    <rPh sb="8" eb="9">
      <t>シ</t>
    </rPh>
    <phoneticPr fontId="1"/>
  </si>
  <si>
    <t>津門の中道２吹田出口</t>
    <rPh sb="0" eb="2">
      <t>ツト</t>
    </rPh>
    <rPh sb="3" eb="5">
      <t>ナカミチ</t>
    </rPh>
    <rPh sb="6" eb="8">
      <t>スイタ</t>
    </rPh>
    <rPh sb="8" eb="10">
      <t>デグチ</t>
    </rPh>
    <phoneticPr fontId="1"/>
  </si>
  <si>
    <t>富田町５-27碑</t>
    <rPh sb="0" eb="3">
      <t>トンダチョウ</t>
    </rPh>
    <rPh sb="7" eb="8">
      <t>ヒ</t>
    </rPh>
    <phoneticPr fontId="1"/>
  </si>
  <si>
    <t>一里塚の分岐</t>
    <rPh sb="0" eb="3">
      <t>イチリヅカ</t>
    </rPh>
    <rPh sb="4" eb="6">
      <t>ブンキ</t>
    </rPh>
    <phoneticPr fontId="1"/>
  </si>
  <si>
    <t>茨木本町１碑</t>
    <rPh sb="0" eb="2">
      <t>イバラギ</t>
    </rPh>
    <rPh sb="2" eb="4">
      <t>ホンマチ</t>
    </rPh>
    <rPh sb="5" eb="6">
      <t>ヒ</t>
    </rPh>
    <phoneticPr fontId="1"/>
  </si>
  <si>
    <t>宇野辺碑</t>
    <rPh sb="0" eb="3">
      <t>ウノベ</t>
    </rPh>
    <rPh sb="3" eb="4">
      <t>ヒ</t>
    </rPh>
    <phoneticPr fontId="1"/>
  </si>
  <si>
    <t>公園西碑</t>
    <rPh sb="0" eb="2">
      <t>コウエン</t>
    </rPh>
    <rPh sb="2" eb="3">
      <t>ニシ</t>
    </rPh>
    <rPh sb="3" eb="4">
      <t>ヒ</t>
    </rPh>
    <phoneticPr fontId="1"/>
  </si>
  <si>
    <t>岸部北３-6</t>
    <rPh sb="0" eb="2">
      <t>キシベ</t>
    </rPh>
    <rPh sb="2" eb="3">
      <t>キタ</t>
    </rPh>
    <phoneticPr fontId="1"/>
  </si>
  <si>
    <t>小路碑</t>
    <rPh sb="0" eb="2">
      <t>ショウジ</t>
    </rPh>
    <rPh sb="2" eb="3">
      <t>ヒ</t>
    </rPh>
    <phoneticPr fontId="1"/>
  </si>
  <si>
    <t>戸伏町1</t>
    <rPh sb="0" eb="2">
      <t>トブシ</t>
    </rPh>
    <rPh sb="2" eb="3">
      <t>マチ</t>
    </rPh>
    <phoneticPr fontId="1"/>
  </si>
  <si>
    <t>宿札場</t>
    <rPh sb="0" eb="1">
      <t>シュク</t>
    </rPh>
    <rPh sb="1" eb="2">
      <t>フダ</t>
    </rPh>
    <rPh sb="2" eb="3">
      <t>バ</t>
    </rPh>
    <phoneticPr fontId="1"/>
  </si>
  <si>
    <t>渡し含まず</t>
    <rPh sb="0" eb="1">
      <t>ワタ</t>
    </rPh>
    <rPh sb="2" eb="3">
      <t>フク</t>
    </rPh>
    <phoneticPr fontId="1"/>
  </si>
  <si>
    <t>武庫川髭の渡し</t>
    <rPh sb="0" eb="3">
      <t>ムコガワ</t>
    </rPh>
    <rPh sb="3" eb="4">
      <t>ヒゲ</t>
    </rPh>
    <rPh sb="5" eb="6">
      <t>ワタ</t>
    </rPh>
    <phoneticPr fontId="1"/>
  </si>
  <si>
    <t>猪名川</t>
    <rPh sb="0" eb="3">
      <t>イナガワ</t>
    </rPh>
    <phoneticPr fontId="1"/>
  </si>
  <si>
    <t>戎橋北詰</t>
    <phoneticPr fontId="1"/>
  </si>
  <si>
    <t>長洲本町道標</t>
    <rPh sb="0" eb="2">
      <t>ナガス</t>
    </rPh>
    <rPh sb="2" eb="4">
      <t>ホンマチ</t>
    </rPh>
    <rPh sb="4" eb="6">
      <t>ドウヒョウ</t>
    </rPh>
    <phoneticPr fontId="1"/>
  </si>
  <si>
    <t>6.1.</t>
    <phoneticPr fontId="1"/>
  </si>
  <si>
    <t>琴浦神社前</t>
    <rPh sb="0" eb="2">
      <t>コトウラ</t>
    </rPh>
    <rPh sb="2" eb="4">
      <t>ジンジャ</t>
    </rPh>
    <rPh sb="4" eb="5">
      <t>マエ</t>
    </rPh>
    <phoneticPr fontId="1"/>
  </si>
  <si>
    <t>武庫川堤防西詰</t>
    <rPh sb="0" eb="3">
      <t>ムコガワ</t>
    </rPh>
    <rPh sb="3" eb="5">
      <t>テイボウ</t>
    </rPh>
    <rPh sb="5" eb="6">
      <t>ニシ</t>
    </rPh>
    <rPh sb="6" eb="7">
      <t>ヅメ</t>
    </rPh>
    <phoneticPr fontId="1"/>
  </si>
  <si>
    <t>出口町/渡し</t>
    <rPh sb="0" eb="2">
      <t>デグチ</t>
    </rPh>
    <rPh sb="2" eb="3">
      <t>チョウ</t>
    </rPh>
    <rPh sb="4" eb="5">
      <t>ワタ</t>
    </rPh>
    <phoneticPr fontId="1"/>
  </si>
  <si>
    <t>椋橋神社前</t>
    <rPh sb="0" eb="2">
      <t>クラハシ</t>
    </rPh>
    <rPh sb="2" eb="4">
      <t>ジンジャ</t>
    </rPh>
    <rPh sb="4" eb="5">
      <t>ゼン</t>
    </rPh>
    <phoneticPr fontId="1"/>
  </si>
  <si>
    <t>渡し跡</t>
    <rPh sb="0" eb="1">
      <t>ワタ</t>
    </rPh>
    <rPh sb="2" eb="3">
      <t>アト</t>
    </rPh>
    <phoneticPr fontId="1"/>
  </si>
  <si>
    <t>会館前</t>
    <rPh sb="0" eb="2">
      <t>カイカン</t>
    </rPh>
    <rPh sb="2" eb="3">
      <t>マエ</t>
    </rPh>
    <phoneticPr fontId="1"/>
  </si>
  <si>
    <t>橋西詰</t>
    <rPh sb="0" eb="1">
      <t>ハシ</t>
    </rPh>
    <rPh sb="1" eb="2">
      <t>ニシ</t>
    </rPh>
    <rPh sb="2" eb="3">
      <t>ヅメ</t>
    </rPh>
    <phoneticPr fontId="1"/>
  </si>
  <si>
    <t>渡し場</t>
    <rPh sb="0" eb="1">
      <t>ワタ</t>
    </rPh>
    <rPh sb="2" eb="3">
      <t>バ</t>
    </rPh>
    <phoneticPr fontId="1"/>
  </si>
  <si>
    <t>渡し</t>
    <rPh sb="0" eb="1">
      <t>ワタ</t>
    </rPh>
    <phoneticPr fontId="1"/>
  </si>
  <si>
    <t>片山</t>
    <rPh sb="0" eb="2">
      <t>カタヤマ</t>
    </rPh>
    <phoneticPr fontId="1"/>
  </si>
  <si>
    <t>出口からの道と合流</t>
    <rPh sb="0" eb="2">
      <t>デグチ</t>
    </rPh>
    <rPh sb="5" eb="6">
      <t>ミチ</t>
    </rPh>
    <rPh sb="7" eb="9">
      <t>ゴウリュウ</t>
    </rPh>
    <phoneticPr fontId="1"/>
  </si>
  <si>
    <t>津門の中道２</t>
    <rPh sb="0" eb="2">
      <t>ツト</t>
    </rPh>
    <rPh sb="3" eb="5">
      <t>ナカミチ</t>
    </rPh>
    <phoneticPr fontId="1"/>
  </si>
  <si>
    <t>登美の里町22道標</t>
    <rPh sb="7" eb="9">
      <t>ドウヒョウ</t>
    </rPh>
    <phoneticPr fontId="1"/>
  </si>
  <si>
    <t>東五百住町3</t>
    <phoneticPr fontId="1"/>
  </si>
  <si>
    <t>岸部北５自治会館</t>
    <rPh sb="0" eb="2">
      <t>キシベ</t>
    </rPh>
    <rPh sb="2" eb="3">
      <t>キタ</t>
    </rPh>
    <rPh sb="4" eb="6">
      <t>ジチ</t>
    </rPh>
    <rPh sb="6" eb="8">
      <t>カイカン</t>
    </rPh>
    <phoneticPr fontId="1"/>
  </si>
  <si>
    <t>鳥居嶺</t>
    <rPh sb="0" eb="2">
      <t>トリイ</t>
    </rPh>
    <rPh sb="2" eb="3">
      <t>ミネ</t>
    </rPh>
    <phoneticPr fontId="1"/>
  </si>
  <si>
    <t>天満橋</t>
    <rPh sb="0" eb="2">
      <t>テンマ</t>
    </rPh>
    <rPh sb="2" eb="3">
      <t>バシ</t>
    </rPh>
    <phoneticPr fontId="1"/>
  </si>
  <si>
    <t>国分寺</t>
    <rPh sb="0" eb="3">
      <t>コクブンジ</t>
    </rPh>
    <phoneticPr fontId="1"/>
  </si>
  <si>
    <t>南長柄</t>
    <rPh sb="0" eb="1">
      <t>ミナミ</t>
    </rPh>
    <rPh sb="1" eb="3">
      <t>ナガラ</t>
    </rPh>
    <phoneticPr fontId="1"/>
  </si>
  <si>
    <t>吹田渡し</t>
    <rPh sb="0" eb="2">
      <t>スイタ</t>
    </rPh>
    <rPh sb="2" eb="3">
      <t>ワタ</t>
    </rPh>
    <phoneticPr fontId="1"/>
  </si>
  <si>
    <t>柴島</t>
    <rPh sb="0" eb="1">
      <t>シバ</t>
    </rPh>
    <rPh sb="1" eb="2">
      <t>シマ</t>
    </rPh>
    <phoneticPr fontId="1"/>
  </si>
  <si>
    <t>新家</t>
    <rPh sb="0" eb="2">
      <t>シンゲ</t>
    </rPh>
    <phoneticPr fontId="1"/>
  </si>
  <si>
    <t>下新荘</t>
    <rPh sb="0" eb="1">
      <t>シモ</t>
    </rPh>
    <rPh sb="1" eb="2">
      <t>シン</t>
    </rPh>
    <rPh sb="2" eb="3">
      <t>ソウ</t>
    </rPh>
    <phoneticPr fontId="1"/>
  </si>
  <si>
    <t>上新荘</t>
    <rPh sb="0" eb="1">
      <t>ウエ</t>
    </rPh>
    <rPh sb="1" eb="2">
      <t>シン</t>
    </rPh>
    <rPh sb="2" eb="3">
      <t>ソウ</t>
    </rPh>
    <phoneticPr fontId="1"/>
  </si>
  <si>
    <t>官道（中川原）</t>
    <rPh sb="0" eb="2">
      <t>カンドウ</t>
    </rPh>
    <rPh sb="3" eb="6">
      <t>ナカガワラ</t>
    </rPh>
    <phoneticPr fontId="1"/>
  </si>
  <si>
    <t>下穂積</t>
    <rPh sb="0" eb="3">
      <t>シモホヅミ</t>
    </rPh>
    <phoneticPr fontId="1"/>
  </si>
  <si>
    <t>中穂積</t>
    <rPh sb="0" eb="3">
      <t>ナカホヅミ</t>
    </rPh>
    <phoneticPr fontId="1"/>
  </si>
  <si>
    <t>上穂積</t>
    <rPh sb="0" eb="1">
      <t>カミ</t>
    </rPh>
    <rPh sb="1" eb="3">
      <t>ホヅミ</t>
    </rPh>
    <phoneticPr fontId="1"/>
  </si>
  <si>
    <t>清坂</t>
    <rPh sb="0" eb="1">
      <t>キヨ</t>
    </rPh>
    <rPh sb="1" eb="2">
      <t>サカ</t>
    </rPh>
    <phoneticPr fontId="1"/>
  </si>
  <si>
    <t>福井</t>
    <rPh sb="0" eb="2">
      <t>フクイ</t>
    </rPh>
    <phoneticPr fontId="1"/>
  </si>
  <si>
    <t>国見</t>
    <rPh sb="0" eb="2">
      <t>クニミ</t>
    </rPh>
    <phoneticPr fontId="1"/>
  </si>
  <si>
    <t>忍頂寺</t>
    <rPh sb="0" eb="3">
      <t>ニンチョウジ</t>
    </rPh>
    <phoneticPr fontId="1"/>
  </si>
  <si>
    <t>下音羽</t>
    <rPh sb="0" eb="1">
      <t>シモ</t>
    </rPh>
    <rPh sb="1" eb="3">
      <t>オトワ</t>
    </rPh>
    <phoneticPr fontId="1"/>
  </si>
  <si>
    <t>桑田郡界</t>
    <rPh sb="0" eb="2">
      <t>クワタ</t>
    </rPh>
    <rPh sb="2" eb="3">
      <t>グン</t>
    </rPh>
    <rPh sb="3" eb="4">
      <t>カイ</t>
    </rPh>
    <phoneticPr fontId="1"/>
  </si>
  <si>
    <t>官道（中河原）</t>
    <rPh sb="0" eb="2">
      <t>カンドウ</t>
    </rPh>
    <rPh sb="3" eb="4">
      <t>ナカ</t>
    </rPh>
    <rPh sb="4" eb="6">
      <t>カワハラ</t>
    </rPh>
    <phoneticPr fontId="1"/>
  </si>
  <si>
    <t>国名</t>
    <rPh sb="0" eb="1">
      <t>クニ</t>
    </rPh>
    <rPh sb="1" eb="2">
      <t>メイ</t>
    </rPh>
    <phoneticPr fontId="1"/>
  </si>
  <si>
    <t>通番</t>
    <phoneticPr fontId="1"/>
  </si>
  <si>
    <t>区分</t>
    <rPh sb="0" eb="2">
      <t>クブン</t>
    </rPh>
    <phoneticPr fontId="1"/>
  </si>
  <si>
    <t>街道名</t>
    <phoneticPr fontId="1"/>
  </si>
  <si>
    <t>別名</t>
    <rPh sb="0" eb="2">
      <t>ベツメイ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</si>
  <si>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</si>
  <si>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</si>
  <si>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里（36町）3927ｍ</t>
    <rPh sb="0" eb="1">
      <t>リ</t>
    </rPh>
    <rPh sb="4" eb="5">
      <t>チョウ</t>
    </rPh>
    <phoneticPr fontId="1"/>
  </si>
  <si>
    <t>町（60間）109ｍ</t>
    <rPh sb="0" eb="1">
      <t>チョウ</t>
    </rPh>
    <rPh sb="4" eb="5">
      <t>ケン</t>
    </rPh>
    <phoneticPr fontId="1"/>
  </si>
  <si>
    <t>換算 ｍ</t>
    <rPh sb="0" eb="2">
      <t>カンザン</t>
    </rPh>
    <phoneticPr fontId="1"/>
  </si>
  <si>
    <t>Gmap ｋｍ</t>
    <phoneticPr fontId="1"/>
  </si>
  <si>
    <t>率</t>
    <rPh sb="0" eb="1">
      <t>リツ</t>
    </rPh>
    <phoneticPr fontId="1"/>
  </si>
  <si>
    <t>実測 ㎞</t>
    <rPh sb="0" eb="2">
      <t>ジッソク</t>
    </rPh>
    <phoneticPr fontId="1"/>
  </si>
  <si>
    <t>亀岡街道</t>
    <rPh sb="0" eb="2">
      <t>カメオカ</t>
    </rPh>
    <rPh sb="2" eb="4">
      <t>カイドウ</t>
    </rPh>
    <phoneticPr fontId="1"/>
  </si>
  <si>
    <t>高麗橋東詰</t>
    <rPh sb="0" eb="3">
      <t>コウライバシ</t>
    </rPh>
    <rPh sb="3" eb="4">
      <t>ヒガシ</t>
    </rPh>
    <rPh sb="4" eb="5">
      <t>ヅメ</t>
    </rPh>
    <phoneticPr fontId="1"/>
  </si>
  <si>
    <t>松屋町筋</t>
    <rPh sb="0" eb="2">
      <t>マツヤ</t>
    </rPh>
    <rPh sb="2" eb="3">
      <t>マチ</t>
    </rPh>
    <rPh sb="3" eb="4">
      <t>スジ</t>
    </rPh>
    <phoneticPr fontId="1"/>
  </si>
  <si>
    <t>天神橋南詰</t>
    <rPh sb="0" eb="3">
      <t>テンジンバシ</t>
    </rPh>
    <rPh sb="3" eb="4">
      <t>ミナミ</t>
    </rPh>
    <rPh sb="4" eb="5">
      <t>ヅメ</t>
    </rPh>
    <phoneticPr fontId="1"/>
  </si>
  <si>
    <t>谷町筋</t>
    <rPh sb="0" eb="1">
      <t>タニ</t>
    </rPh>
    <rPh sb="1" eb="2">
      <t>マチ</t>
    </rPh>
    <rPh sb="2" eb="3">
      <t>スジ</t>
    </rPh>
    <phoneticPr fontId="1"/>
  </si>
  <si>
    <t>天満橋南詰</t>
    <rPh sb="0" eb="2">
      <t>テンマ</t>
    </rPh>
    <rPh sb="2" eb="3">
      <t>バシ</t>
    </rPh>
    <rPh sb="3" eb="4">
      <t>ミナミ</t>
    </rPh>
    <rPh sb="4" eb="5">
      <t>ヅメ</t>
    </rPh>
    <phoneticPr fontId="1"/>
  </si>
  <si>
    <t>天満橋北詰</t>
    <rPh sb="0" eb="2">
      <t>テンマ</t>
    </rPh>
    <rPh sb="2" eb="3">
      <t>バシ</t>
    </rPh>
    <rPh sb="3" eb="4">
      <t>キタ</t>
    </rPh>
    <rPh sb="4" eb="5">
      <t>ヅメ</t>
    </rPh>
    <phoneticPr fontId="1"/>
  </si>
  <si>
    <t>東天満（R1)</t>
    <rPh sb="0" eb="1">
      <t>ヒガシ</t>
    </rPh>
    <rPh sb="1" eb="3">
      <t>テンマ</t>
    </rPh>
    <phoneticPr fontId="1"/>
  </si>
  <si>
    <t>源八橋西詰</t>
    <rPh sb="0" eb="1">
      <t>ミナモト</t>
    </rPh>
    <rPh sb="1" eb="2">
      <t>ハチ</t>
    </rPh>
    <rPh sb="2" eb="3">
      <t>ハシ</t>
    </rPh>
    <rPh sb="3" eb="4">
      <t>ニシ</t>
    </rPh>
    <rPh sb="4" eb="5">
      <t>ヅメ</t>
    </rPh>
    <phoneticPr fontId="1"/>
  </si>
  <si>
    <t>樋口町交差点</t>
    <rPh sb="0" eb="3">
      <t>ヒグチマチ</t>
    </rPh>
    <rPh sb="3" eb="6">
      <t>コウサテン</t>
    </rPh>
    <phoneticPr fontId="1"/>
  </si>
  <si>
    <t>蛍塚</t>
    <rPh sb="0" eb="1">
      <t>ホタル</t>
    </rPh>
    <rPh sb="1" eb="2">
      <t>ヅカ</t>
    </rPh>
    <phoneticPr fontId="1"/>
  </si>
  <si>
    <t>長柄東（合流点）</t>
    <rPh sb="0" eb="2">
      <t>ナガラ</t>
    </rPh>
    <rPh sb="2" eb="3">
      <t>ヒガシ</t>
    </rPh>
    <rPh sb="4" eb="6">
      <t>ゴウリュウ</t>
    </rPh>
    <rPh sb="6" eb="7">
      <t>テン</t>
    </rPh>
    <phoneticPr fontId="1"/>
  </si>
  <si>
    <t>毛馬閘門公園</t>
    <rPh sb="0" eb="2">
      <t>ケマ</t>
    </rPh>
    <rPh sb="2" eb="4">
      <t>コウモン</t>
    </rPh>
    <rPh sb="4" eb="6">
      <t>コウエン</t>
    </rPh>
    <phoneticPr fontId="1"/>
  </si>
  <si>
    <t>摘要</t>
    <rPh sb="0" eb="2">
      <t>テキヨウ</t>
    </rPh>
    <phoneticPr fontId="1"/>
  </si>
  <si>
    <t>天満橋とする</t>
    <rPh sb="0" eb="2">
      <t>テンマ</t>
    </rPh>
    <rPh sb="2" eb="3">
      <t>バシ</t>
    </rPh>
    <phoneticPr fontId="1"/>
  </si>
  <si>
    <t>長柄の渡し</t>
    <rPh sb="0" eb="2">
      <t>ナガラ</t>
    </rPh>
    <rPh sb="3" eb="4">
      <t>ワタ</t>
    </rPh>
    <phoneticPr fontId="1"/>
  </si>
  <si>
    <t>長柄南とする</t>
    <rPh sb="0" eb="2">
      <t>ナガラ</t>
    </rPh>
    <rPh sb="2" eb="3">
      <t>ミナミ</t>
    </rPh>
    <phoneticPr fontId="1"/>
  </si>
  <si>
    <t>亀岡街道(天神橋筋）</t>
    <rPh sb="0" eb="2">
      <t>カメオカ</t>
    </rPh>
    <rPh sb="2" eb="4">
      <t>カイドウ</t>
    </rPh>
    <rPh sb="5" eb="7">
      <t>テンジン</t>
    </rPh>
    <rPh sb="7" eb="8">
      <t>ハシ</t>
    </rPh>
    <rPh sb="8" eb="9">
      <t>スジ</t>
    </rPh>
    <phoneticPr fontId="1"/>
  </si>
  <si>
    <t>天神橋北詰</t>
    <rPh sb="0" eb="3">
      <t>テンジンバシ</t>
    </rPh>
    <rPh sb="3" eb="4">
      <t>キタ</t>
    </rPh>
    <rPh sb="4" eb="5">
      <t>ヅメ</t>
    </rPh>
    <phoneticPr fontId="1"/>
  </si>
  <si>
    <t>天神橋５</t>
    <rPh sb="0" eb="3">
      <t>テンジンバシ</t>
    </rPh>
    <phoneticPr fontId="1"/>
  </si>
  <si>
    <t>亀岡街道(天神橋筋、現長良橋）</t>
    <rPh sb="0" eb="2">
      <t>カメオカ</t>
    </rPh>
    <rPh sb="2" eb="4">
      <t>カイドウ</t>
    </rPh>
    <rPh sb="5" eb="7">
      <t>テンジン</t>
    </rPh>
    <rPh sb="7" eb="8">
      <t>ハシ</t>
    </rPh>
    <rPh sb="8" eb="9">
      <t>スジ</t>
    </rPh>
    <rPh sb="10" eb="11">
      <t>ゲン</t>
    </rPh>
    <rPh sb="11" eb="13">
      <t>ナガラ</t>
    </rPh>
    <rPh sb="13" eb="14">
      <t>バシ</t>
    </rPh>
    <phoneticPr fontId="1"/>
  </si>
  <si>
    <t>長柄橋南詰</t>
    <rPh sb="0" eb="2">
      <t>ナガラ</t>
    </rPh>
    <rPh sb="2" eb="3">
      <t>ハシ</t>
    </rPh>
    <rPh sb="3" eb="4">
      <t>ミナミ</t>
    </rPh>
    <rPh sb="4" eb="5">
      <t>ヅメ</t>
    </rPh>
    <phoneticPr fontId="1"/>
  </si>
  <si>
    <t>長柄橋北詰</t>
    <rPh sb="0" eb="2">
      <t>ナガラ</t>
    </rPh>
    <rPh sb="2" eb="3">
      <t>ハシ</t>
    </rPh>
    <rPh sb="3" eb="4">
      <t>キタ</t>
    </rPh>
    <rPh sb="4" eb="5">
      <t>ヅメ</t>
    </rPh>
    <phoneticPr fontId="1"/>
  </si>
  <si>
    <t>菅原１－２道標</t>
    <rPh sb="0" eb="2">
      <t>スガワラ</t>
    </rPh>
    <rPh sb="5" eb="7">
      <t>ドウヒョウ</t>
    </rPh>
    <phoneticPr fontId="1"/>
  </si>
  <si>
    <t>瑞光寺道標</t>
    <rPh sb="0" eb="2">
      <t>ズイコウ</t>
    </rPh>
    <rPh sb="2" eb="3">
      <t>テラ</t>
    </rPh>
    <rPh sb="3" eb="5">
      <t>ドウヒョウ</t>
    </rPh>
    <phoneticPr fontId="1"/>
  </si>
  <si>
    <t>わがふはし（高麗橋6.2ｋｍ）</t>
    <rPh sb="6" eb="9">
      <t>コウライバシ</t>
    </rPh>
    <phoneticPr fontId="1"/>
  </si>
  <si>
    <t>実測では６．５３ｋｍである</t>
    <rPh sb="0" eb="2">
      <t>ジッソク</t>
    </rPh>
    <phoneticPr fontId="1"/>
  </si>
  <si>
    <t>阪急京都線交差</t>
    <rPh sb="0" eb="2">
      <t>ハンキュウ</t>
    </rPh>
    <rPh sb="2" eb="5">
      <t>キョウトセン</t>
    </rPh>
    <rPh sb="5" eb="7">
      <t>コウサ</t>
    </rPh>
    <phoneticPr fontId="1"/>
  </si>
  <si>
    <t>下新圧６－５</t>
    <rPh sb="0" eb="1">
      <t>シモ</t>
    </rPh>
    <rPh sb="1" eb="3">
      <t>シンジョウ</t>
    </rPh>
    <phoneticPr fontId="1"/>
  </si>
  <si>
    <t>高麗橋より7.5ｋｍ碑</t>
    <rPh sb="0" eb="3">
      <t>コウライバシ</t>
    </rPh>
    <rPh sb="10" eb="11">
      <t>ヒ</t>
    </rPh>
    <phoneticPr fontId="1"/>
  </si>
  <si>
    <t>実測では７．８４ｋｍである</t>
    <rPh sb="0" eb="2">
      <t>ジッソク</t>
    </rPh>
    <phoneticPr fontId="1"/>
  </si>
  <si>
    <t>高浜橋南詰</t>
    <rPh sb="0" eb="2">
      <t>タカハマ</t>
    </rPh>
    <rPh sb="2" eb="3">
      <t>ハシ</t>
    </rPh>
    <rPh sb="3" eb="4">
      <t>ミナミ</t>
    </rPh>
    <rPh sb="4" eb="5">
      <t>ヅメ</t>
    </rPh>
    <phoneticPr fontId="1"/>
  </si>
  <si>
    <t>高浜橋北詰</t>
    <rPh sb="0" eb="2">
      <t>タカハマ</t>
    </rPh>
    <rPh sb="2" eb="3">
      <t>ハシ</t>
    </rPh>
    <rPh sb="3" eb="4">
      <t>キタ</t>
    </rPh>
    <rPh sb="4" eb="5">
      <t>ヅメ</t>
    </rPh>
    <phoneticPr fontId="1"/>
  </si>
  <si>
    <t>高浜神社南</t>
    <rPh sb="0" eb="2">
      <t>タカハマ</t>
    </rPh>
    <rPh sb="2" eb="4">
      <t>ジンジャ</t>
    </rPh>
    <rPh sb="4" eb="5">
      <t>ミナミ</t>
    </rPh>
    <phoneticPr fontId="1"/>
  </si>
  <si>
    <t>渡し跡は北東へ0.25ｋｍ</t>
    <rPh sb="0" eb="1">
      <t>ワタ</t>
    </rPh>
    <rPh sb="2" eb="3">
      <t>アト</t>
    </rPh>
    <rPh sb="4" eb="5">
      <t>キタ</t>
    </rPh>
    <rPh sb="5" eb="6">
      <t>ヒガシ</t>
    </rPh>
    <phoneticPr fontId="1"/>
  </si>
  <si>
    <t>能勢街道</t>
    <rPh sb="0" eb="2">
      <t>ノセ</t>
    </rPh>
    <rPh sb="2" eb="4">
      <t>カイドウ</t>
    </rPh>
    <phoneticPr fontId="1"/>
  </si>
  <si>
    <t>十三大橋南詰</t>
    <rPh sb="0" eb="2">
      <t>ジュウソウ</t>
    </rPh>
    <rPh sb="2" eb="4">
      <t>オオハシ</t>
    </rPh>
    <rPh sb="4" eb="5">
      <t>ミナミ</t>
    </rPh>
    <rPh sb="5" eb="6">
      <t>ヅメ</t>
    </rPh>
    <phoneticPr fontId="1"/>
  </si>
  <si>
    <t>十三大橋北詰</t>
    <rPh sb="0" eb="2">
      <t>ジュウソウ</t>
    </rPh>
    <rPh sb="2" eb="4">
      <t>オオハシ</t>
    </rPh>
    <rPh sb="4" eb="5">
      <t>キタ</t>
    </rPh>
    <rPh sb="5" eb="6">
      <t>ヅメ</t>
    </rPh>
    <phoneticPr fontId="1"/>
  </si>
  <si>
    <t>十三稲荷神社</t>
    <rPh sb="0" eb="2">
      <t>ジュウソウ</t>
    </rPh>
    <rPh sb="2" eb="4">
      <t>イナリ</t>
    </rPh>
    <rPh sb="4" eb="6">
      <t>ジンジャ</t>
    </rPh>
    <phoneticPr fontId="1"/>
  </si>
  <si>
    <t>木川西〔明治の能勢街道に合流）</t>
    <rPh sb="0" eb="2">
      <t>キガワ</t>
    </rPh>
    <rPh sb="2" eb="3">
      <t>ニシ</t>
    </rPh>
    <rPh sb="4" eb="6">
      <t>メイジ</t>
    </rPh>
    <rPh sb="7" eb="9">
      <t>ノセ</t>
    </rPh>
    <rPh sb="9" eb="11">
      <t>カイドウ</t>
    </rPh>
    <rPh sb="12" eb="14">
      <t>ゴウリュウ</t>
    </rPh>
    <phoneticPr fontId="1"/>
  </si>
  <si>
    <t>新橋の渡しに直行〔明治の能勢街道）せず十三の渡しへ分岐する</t>
    <rPh sb="0" eb="2">
      <t>シンバシ</t>
    </rPh>
    <rPh sb="3" eb="4">
      <t>ワタ</t>
    </rPh>
    <rPh sb="6" eb="8">
      <t>チョッコウ</t>
    </rPh>
    <rPh sb="9" eb="11">
      <t>メイジ</t>
    </rPh>
    <rPh sb="12" eb="14">
      <t>ノセ</t>
    </rPh>
    <rPh sb="14" eb="16">
      <t>カイドウ</t>
    </rPh>
    <rPh sb="19" eb="21">
      <t>ジュウソウ</t>
    </rPh>
    <rPh sb="22" eb="23">
      <t>ワタ</t>
    </rPh>
    <rPh sb="25" eb="27">
      <t>ブンキ</t>
    </rPh>
    <phoneticPr fontId="1"/>
  </si>
  <si>
    <t>三国橋南詰</t>
    <rPh sb="0" eb="2">
      <t>ミクニ</t>
    </rPh>
    <rPh sb="2" eb="3">
      <t>バシ</t>
    </rPh>
    <rPh sb="3" eb="4">
      <t>ミナミ</t>
    </rPh>
    <rPh sb="4" eb="5">
      <t>ヅメ</t>
    </rPh>
    <phoneticPr fontId="1"/>
  </si>
  <si>
    <t>三国橋北詰</t>
    <rPh sb="0" eb="2">
      <t>ミクニ</t>
    </rPh>
    <rPh sb="2" eb="3">
      <t>バシ</t>
    </rPh>
    <rPh sb="3" eb="4">
      <t>キタ</t>
    </rPh>
    <rPh sb="4" eb="5">
      <t>ヅメ</t>
    </rPh>
    <phoneticPr fontId="1"/>
  </si>
  <si>
    <t>中津</t>
    <rPh sb="0" eb="2">
      <t>ナカツ</t>
    </rPh>
    <phoneticPr fontId="1"/>
  </si>
  <si>
    <t>吉野嶺</t>
    <rPh sb="0" eb="2">
      <t>ヨシノ</t>
    </rPh>
    <rPh sb="2" eb="3">
      <t>レイ</t>
    </rPh>
    <phoneticPr fontId="1"/>
  </si>
  <si>
    <t>長柄橋北詰</t>
    <rPh sb="0" eb="2">
      <t>ナガラ</t>
    </rPh>
    <rPh sb="2" eb="3">
      <t>ハシ</t>
    </rPh>
    <rPh sb="3" eb="5">
      <t>キタヅメ</t>
    </rPh>
    <phoneticPr fontId="1"/>
  </si>
  <si>
    <t>薬師堂</t>
    <rPh sb="0" eb="2">
      <t>ヤクシ</t>
    </rPh>
    <rPh sb="2" eb="3">
      <t>ドウ</t>
    </rPh>
    <phoneticPr fontId="1"/>
  </si>
  <si>
    <t>南方新家</t>
    <rPh sb="0" eb="2">
      <t>ミナミカタ</t>
    </rPh>
    <rPh sb="2" eb="4">
      <t>シンゲ</t>
    </rPh>
    <phoneticPr fontId="1"/>
  </si>
  <si>
    <t>崇禅寺</t>
    <rPh sb="0" eb="3">
      <t>ソウゼンジ</t>
    </rPh>
    <phoneticPr fontId="1"/>
  </si>
  <si>
    <t>蒲田</t>
    <rPh sb="0" eb="2">
      <t>カマタ</t>
    </rPh>
    <phoneticPr fontId="1"/>
  </si>
  <si>
    <t>十八条</t>
    <rPh sb="0" eb="1">
      <t>ジュウ</t>
    </rPh>
    <rPh sb="1" eb="3">
      <t>ハチジョウ</t>
    </rPh>
    <phoneticPr fontId="1"/>
  </si>
  <si>
    <t>小曽根渡し</t>
    <rPh sb="0" eb="3">
      <t>オゾネ</t>
    </rPh>
    <rPh sb="3" eb="4">
      <t>ワタ</t>
    </rPh>
    <phoneticPr fontId="1"/>
  </si>
  <si>
    <t>中国街道</t>
    <rPh sb="0" eb="2">
      <t>チュウゴク</t>
    </rPh>
    <rPh sb="2" eb="4">
      <t>カイドウ</t>
    </rPh>
    <phoneticPr fontId="1"/>
  </si>
  <si>
    <t>神崎渡し東詰</t>
    <rPh sb="0" eb="2">
      <t>カンザキ</t>
    </rPh>
    <rPh sb="2" eb="3">
      <t>ワタ</t>
    </rPh>
    <rPh sb="4" eb="5">
      <t>ヒガシ</t>
    </rPh>
    <rPh sb="5" eb="6">
      <t>ヅメ</t>
    </rPh>
    <phoneticPr fontId="1"/>
  </si>
  <si>
    <t>香具和志神社</t>
    <rPh sb="0" eb="1">
      <t>カグワ</t>
    </rPh>
    <rPh sb="1" eb="2">
      <t>グ</t>
    </rPh>
    <rPh sb="2" eb="3">
      <t>ワ</t>
    </rPh>
    <rPh sb="3" eb="4">
      <t>シ</t>
    </rPh>
    <rPh sb="4" eb="6">
      <t>ジンジャ</t>
    </rPh>
    <phoneticPr fontId="1"/>
  </si>
  <si>
    <t>三津屋</t>
    <rPh sb="0" eb="3">
      <t>ミツヤ</t>
    </rPh>
    <phoneticPr fontId="1"/>
  </si>
  <si>
    <t>今里</t>
    <rPh sb="0" eb="2">
      <t>イマザト</t>
    </rPh>
    <phoneticPr fontId="1"/>
  </si>
  <si>
    <t>堀</t>
    <rPh sb="0" eb="1">
      <t>ホリ</t>
    </rPh>
    <phoneticPr fontId="1"/>
  </si>
  <si>
    <t>十三渡し北詰</t>
    <rPh sb="0" eb="2">
      <t>ジュウソウ</t>
    </rPh>
    <rPh sb="2" eb="3">
      <t>ワタ</t>
    </rPh>
    <rPh sb="4" eb="5">
      <t>キタ</t>
    </rPh>
    <rPh sb="5" eb="6">
      <t>ヅメ</t>
    </rPh>
    <phoneticPr fontId="1"/>
  </si>
  <si>
    <t>池田(西光寺碑)</t>
    <rPh sb="0" eb="2">
      <t>イケダ</t>
    </rPh>
    <phoneticPr fontId="1"/>
  </si>
  <si>
    <t>三国渡し北詰</t>
    <rPh sb="0" eb="2">
      <t>ミクニ</t>
    </rPh>
    <rPh sb="2" eb="3">
      <t>ワタ</t>
    </rPh>
    <rPh sb="4" eb="6">
      <t>キタヅメ</t>
    </rPh>
    <phoneticPr fontId="1"/>
  </si>
  <si>
    <t>牛立墓地</t>
    <rPh sb="0" eb="1">
      <t>ウシ</t>
    </rPh>
    <rPh sb="1" eb="2">
      <t>タ</t>
    </rPh>
    <rPh sb="2" eb="4">
      <t>ボチ</t>
    </rPh>
    <phoneticPr fontId="1"/>
  </si>
  <si>
    <t>長島の分岐</t>
    <rPh sb="0" eb="2">
      <t>ナガシマ</t>
    </rPh>
    <rPh sb="3" eb="5">
      <t>ブンキ</t>
    </rPh>
    <phoneticPr fontId="1"/>
  </si>
  <si>
    <t>豊中四中北交差点</t>
    <rPh sb="0" eb="2">
      <t>トヨナカ</t>
    </rPh>
    <rPh sb="2" eb="3">
      <t>ヨン</t>
    </rPh>
    <rPh sb="3" eb="4">
      <t>チュウ</t>
    </rPh>
    <rPh sb="4" eb="5">
      <t>キタ</t>
    </rPh>
    <rPh sb="5" eb="8">
      <t>コウサテン</t>
    </rPh>
    <phoneticPr fontId="1"/>
  </si>
  <si>
    <t>服部駅</t>
    <rPh sb="0" eb="2">
      <t>ハットリ</t>
    </rPh>
    <rPh sb="2" eb="3">
      <t>エキ</t>
    </rPh>
    <phoneticPr fontId="1"/>
  </si>
  <si>
    <t>城山町２－８</t>
    <rPh sb="0" eb="2">
      <t>シロヤマ</t>
    </rPh>
    <rPh sb="2" eb="3">
      <t>チョウ</t>
    </rPh>
    <phoneticPr fontId="1"/>
  </si>
  <si>
    <t>長興寺南道標</t>
    <rPh sb="0" eb="3">
      <t>チョウコウジ</t>
    </rPh>
    <rPh sb="3" eb="4">
      <t>ミナミ</t>
    </rPh>
    <rPh sb="4" eb="6">
      <t>ドウヒョウ</t>
    </rPh>
    <phoneticPr fontId="1"/>
  </si>
  <si>
    <t>瑞輪寺</t>
    <rPh sb="0" eb="1">
      <t>ズイ</t>
    </rPh>
    <rPh sb="1" eb="2">
      <t>ワ</t>
    </rPh>
    <rPh sb="2" eb="3">
      <t>テラ</t>
    </rPh>
    <phoneticPr fontId="1"/>
  </si>
  <si>
    <t>本町４－３</t>
    <rPh sb="0" eb="2">
      <t>ホンマチ</t>
    </rPh>
    <phoneticPr fontId="1"/>
  </si>
  <si>
    <t>新免（千里川橋）</t>
    <rPh sb="0" eb="2">
      <t>シンメン</t>
    </rPh>
    <rPh sb="3" eb="5">
      <t>センリ</t>
    </rPh>
    <rPh sb="5" eb="6">
      <t>ガワ</t>
    </rPh>
    <rPh sb="6" eb="7">
      <t>ハシ</t>
    </rPh>
    <phoneticPr fontId="1"/>
  </si>
  <si>
    <t>刀根山道標</t>
    <rPh sb="0" eb="3">
      <t>トネヤマ</t>
    </rPh>
    <rPh sb="3" eb="5">
      <t>ドウヒョウ</t>
    </rPh>
    <phoneticPr fontId="1"/>
  </si>
  <si>
    <t>石橋札場道標</t>
    <rPh sb="0" eb="2">
      <t>イシバシ</t>
    </rPh>
    <rPh sb="2" eb="3">
      <t>フダ</t>
    </rPh>
    <rPh sb="3" eb="4">
      <t>バ</t>
    </rPh>
    <rPh sb="4" eb="6">
      <t>ドウヒョウ</t>
    </rPh>
    <phoneticPr fontId="1"/>
  </si>
  <si>
    <t>刀根山札場案内碑</t>
    <rPh sb="0" eb="3">
      <t>トネヤマ</t>
    </rPh>
    <rPh sb="3" eb="4">
      <t>フダ</t>
    </rPh>
    <rPh sb="4" eb="5">
      <t>バ</t>
    </rPh>
    <rPh sb="5" eb="7">
      <t>アンナイ</t>
    </rPh>
    <rPh sb="7" eb="8">
      <t>ヒ</t>
    </rPh>
    <phoneticPr fontId="1"/>
  </si>
  <si>
    <t>石橋駅</t>
    <rPh sb="0" eb="2">
      <t>イシバシ</t>
    </rPh>
    <rPh sb="2" eb="3">
      <t>エキ</t>
    </rPh>
    <phoneticPr fontId="1"/>
  </si>
  <si>
    <t>井口堂道標１</t>
    <rPh sb="0" eb="3">
      <t>イグチドウ</t>
    </rPh>
    <rPh sb="3" eb="5">
      <t>ドウヒョウ</t>
    </rPh>
    <phoneticPr fontId="1"/>
  </si>
  <si>
    <t>井口堂道標２</t>
    <rPh sb="0" eb="3">
      <t>イグチドウ</t>
    </rPh>
    <rPh sb="3" eb="5">
      <t>ドウヒョウ</t>
    </rPh>
    <phoneticPr fontId="1"/>
  </si>
  <si>
    <t>星の道標</t>
    <rPh sb="0" eb="1">
      <t>ホシ</t>
    </rPh>
    <rPh sb="2" eb="4">
      <t>ドウヒョウ</t>
    </rPh>
    <phoneticPr fontId="1"/>
  </si>
  <si>
    <t>栄本町交差点</t>
    <rPh sb="0" eb="3">
      <t>サカエホンマチ</t>
    </rPh>
    <rPh sb="3" eb="6">
      <t>コウサテン</t>
    </rPh>
    <phoneticPr fontId="1"/>
  </si>
  <si>
    <t>西光寺道標</t>
    <rPh sb="0" eb="2">
      <t>サイコウ</t>
    </rPh>
    <rPh sb="2" eb="3">
      <t>テラ</t>
    </rPh>
    <rPh sb="3" eb="5">
      <t>ドウヒョウ</t>
    </rPh>
    <phoneticPr fontId="1"/>
  </si>
  <si>
    <t>kei</t>
    <phoneticPr fontId="1"/>
  </si>
  <si>
    <t>千里橋北詰</t>
    <rPh sb="0" eb="2">
      <t>センリ</t>
    </rPh>
    <rPh sb="2" eb="3">
      <t>バシ</t>
    </rPh>
    <rPh sb="3" eb="5">
      <t>キタヅメ</t>
    </rPh>
    <phoneticPr fontId="1"/>
  </si>
  <si>
    <t>原田神社</t>
    <rPh sb="0" eb="2">
      <t>ハラダ</t>
    </rPh>
    <rPh sb="2" eb="4">
      <t>ジンジャ</t>
    </rPh>
    <phoneticPr fontId="1"/>
  </si>
  <si>
    <t>南桜塚</t>
    <rPh sb="0" eb="3">
      <t>ミナミサクラヅカ</t>
    </rPh>
    <phoneticPr fontId="1"/>
  </si>
  <si>
    <t>城山町２－９</t>
    <rPh sb="0" eb="2">
      <t>シロヤマ</t>
    </rPh>
    <rPh sb="2" eb="3">
      <t>チョウ</t>
    </rPh>
    <phoneticPr fontId="1"/>
  </si>
  <si>
    <t>計</t>
    <rPh sb="0" eb="1">
      <t>ケイ</t>
    </rPh>
    <phoneticPr fontId="1"/>
  </si>
  <si>
    <t>能勢街道（黄色部再測定）</t>
    <rPh sb="0" eb="2">
      <t>ノセ</t>
    </rPh>
    <rPh sb="2" eb="4">
      <t>カイドウ</t>
    </rPh>
    <rPh sb="5" eb="7">
      <t>キイロ</t>
    </rPh>
    <rPh sb="7" eb="8">
      <t>ブ</t>
    </rPh>
    <rPh sb="8" eb="11">
      <t>サイソクテイ</t>
    </rPh>
    <phoneticPr fontId="1"/>
  </si>
  <si>
    <t>豊中本町</t>
    <rPh sb="0" eb="2">
      <t>トヨナカ</t>
    </rPh>
    <rPh sb="2" eb="4">
      <t>ホンマチ</t>
    </rPh>
    <phoneticPr fontId="1"/>
  </si>
  <si>
    <t>岡町</t>
    <rPh sb="0" eb="2">
      <t>オカマチ</t>
    </rPh>
    <phoneticPr fontId="1"/>
  </si>
  <si>
    <t>中桜塚</t>
    <rPh sb="0" eb="3">
      <t>ナカサクラヅカ</t>
    </rPh>
    <phoneticPr fontId="1"/>
  </si>
  <si>
    <t>染香分岐</t>
    <rPh sb="0" eb="1">
      <t>シ</t>
    </rPh>
    <rPh sb="1" eb="2">
      <t>コウ</t>
    </rPh>
    <rPh sb="2" eb="4">
      <t>ブンキ</t>
    </rPh>
    <phoneticPr fontId="1"/>
  </si>
  <si>
    <t>西願寺橋東詰</t>
    <rPh sb="0" eb="3">
      <t>サイガンジ</t>
    </rPh>
    <rPh sb="3" eb="4">
      <t>バシ</t>
    </rPh>
    <rPh sb="4" eb="5">
      <t>ヒガシ</t>
    </rPh>
    <rPh sb="5" eb="6">
      <t>ヅメ</t>
    </rPh>
    <phoneticPr fontId="1"/>
  </si>
  <si>
    <t>小曽根道標</t>
    <rPh sb="0" eb="3">
      <t>オゾネ</t>
    </rPh>
    <rPh sb="3" eb="5">
      <t>ドウヒョウ</t>
    </rPh>
    <phoneticPr fontId="1"/>
  </si>
  <si>
    <t>高川堤防</t>
    <rPh sb="0" eb="2">
      <t>タカガワ</t>
    </rPh>
    <rPh sb="2" eb="4">
      <t>テイボウ</t>
    </rPh>
    <phoneticPr fontId="1"/>
  </si>
  <si>
    <t>小曽根渡し</t>
    <rPh sb="0" eb="3">
      <t>オゾネ</t>
    </rPh>
    <rPh sb="3" eb="4">
      <t>ワタ</t>
    </rPh>
    <phoneticPr fontId="1"/>
  </si>
  <si>
    <t>能勢街道（小曽根渡しから新免）</t>
    <rPh sb="0" eb="2">
      <t>ノセ</t>
    </rPh>
    <rPh sb="2" eb="4">
      <t>カイドウ</t>
    </rPh>
    <rPh sb="5" eb="8">
      <t>オゾネ</t>
    </rPh>
    <rPh sb="8" eb="9">
      <t>ワタ</t>
    </rPh>
    <rPh sb="12" eb="14">
      <t>シンメン</t>
    </rPh>
    <phoneticPr fontId="1"/>
  </si>
  <si>
    <t>新免（千里川橋北詰）</t>
    <rPh sb="0" eb="2">
      <t>シンメン</t>
    </rPh>
    <rPh sb="3" eb="5">
      <t>センリ</t>
    </rPh>
    <rPh sb="5" eb="6">
      <t>ガワ</t>
    </rPh>
    <rPh sb="6" eb="7">
      <t>ハシ</t>
    </rPh>
    <rPh sb="7" eb="9">
      <t>キタヅメ</t>
    </rPh>
    <phoneticPr fontId="1"/>
  </si>
  <si>
    <t>計</t>
    <rPh sb="0" eb="1">
      <t>ケイ</t>
    </rPh>
    <phoneticPr fontId="1"/>
  </si>
  <si>
    <t>小曽根渡しー池田</t>
    <rPh sb="0" eb="3">
      <t>オゾネ</t>
    </rPh>
    <rPh sb="3" eb="4">
      <t>ワタ</t>
    </rPh>
    <rPh sb="6" eb="8">
      <t>イケダ</t>
    </rPh>
    <phoneticPr fontId="1"/>
  </si>
  <si>
    <t>鳥居嶺（吹田ー中川原）　　記述：１０．５８　実：１１．１６　率：１．０５</t>
  </si>
  <si>
    <t>区間</t>
    <rPh sb="0" eb="2">
      <t>クカン</t>
    </rPh>
    <phoneticPr fontId="1"/>
  </si>
  <si>
    <t>記述</t>
    <rPh sb="0" eb="2">
      <t>キジュツ</t>
    </rPh>
    <phoneticPr fontId="1"/>
  </si>
  <si>
    <t>実測</t>
    <rPh sb="0" eb="2">
      <t>ジッソク</t>
    </rPh>
    <phoneticPr fontId="1"/>
  </si>
  <si>
    <t>平均</t>
    <rPh sb="0" eb="2">
      <t>ヘイキン</t>
    </rPh>
    <phoneticPr fontId="1"/>
  </si>
  <si>
    <t>大阪道（伊丹の）</t>
    <rPh sb="0" eb="2">
      <t>オオサカ</t>
    </rPh>
    <rPh sb="2" eb="3">
      <t>ミチ</t>
    </rPh>
    <rPh sb="4" eb="6">
      <t>イタミ</t>
    </rPh>
    <phoneticPr fontId="1"/>
  </si>
  <si>
    <t>大物</t>
    <rPh sb="0" eb="2">
      <t>ダイモツ</t>
    </rPh>
    <phoneticPr fontId="1"/>
  </si>
  <si>
    <t>国道２号</t>
    <rPh sb="0" eb="2">
      <t>コクドウ</t>
    </rPh>
    <rPh sb="3" eb="4">
      <t>ゴウ</t>
    </rPh>
    <phoneticPr fontId="1"/>
  </si>
  <si>
    <t>長洲（中国街道分岐）</t>
    <rPh sb="0" eb="2">
      <t>ナガス</t>
    </rPh>
    <rPh sb="3" eb="5">
      <t>チュウゴク</t>
    </rPh>
    <rPh sb="5" eb="7">
      <t>カイドウ</t>
    </rPh>
    <rPh sb="7" eb="9">
      <t>ブンキ</t>
    </rPh>
    <phoneticPr fontId="1"/>
  </si>
  <si>
    <t>JR尼崎</t>
    <rPh sb="2" eb="4">
      <t>アマガサキ</t>
    </rPh>
    <phoneticPr fontId="1"/>
  </si>
  <si>
    <t>久々知（道標）</t>
    <rPh sb="0" eb="3">
      <t>ククチ</t>
    </rPh>
    <rPh sb="4" eb="6">
      <t>ドウヒョウ</t>
    </rPh>
    <phoneticPr fontId="1"/>
  </si>
  <si>
    <t>上坂部（道標）</t>
    <rPh sb="0" eb="1">
      <t>カミ</t>
    </rPh>
    <rPh sb="1" eb="3">
      <t>サカベ</t>
    </rPh>
    <rPh sb="4" eb="6">
      <t>ドウヒョウ</t>
    </rPh>
    <phoneticPr fontId="1"/>
  </si>
  <si>
    <t>上坂部２（旧道断）</t>
    <rPh sb="0" eb="1">
      <t>カミ</t>
    </rPh>
    <rPh sb="1" eb="3">
      <t>サカベ</t>
    </rPh>
    <rPh sb="5" eb="7">
      <t>キュウドウ</t>
    </rPh>
    <rPh sb="7" eb="8">
      <t>ダン</t>
    </rPh>
    <phoneticPr fontId="1"/>
  </si>
  <si>
    <t>JR塚口北踏切（旧道復）</t>
    <rPh sb="2" eb="4">
      <t>ツカグチ</t>
    </rPh>
    <rPh sb="4" eb="5">
      <t>キタ</t>
    </rPh>
    <rPh sb="5" eb="7">
      <t>フミキリ</t>
    </rPh>
    <rPh sb="8" eb="10">
      <t>キュウドウ</t>
    </rPh>
    <rPh sb="10" eb="11">
      <t>サカエ</t>
    </rPh>
    <phoneticPr fontId="1"/>
  </si>
  <si>
    <t>伊丹７（有馬道合流）</t>
    <rPh sb="0" eb="2">
      <t>イタミ</t>
    </rPh>
    <rPh sb="4" eb="6">
      <t>アリマ</t>
    </rPh>
    <rPh sb="6" eb="7">
      <t>ミチ</t>
    </rPh>
    <rPh sb="7" eb="9">
      <t>ゴウリュウ</t>
    </rPh>
    <phoneticPr fontId="1"/>
  </si>
  <si>
    <t>伊丹３（郷町の入口）</t>
    <rPh sb="0" eb="2">
      <t>イタミ</t>
    </rPh>
    <rPh sb="4" eb="5">
      <t>ゴウ</t>
    </rPh>
    <rPh sb="5" eb="6">
      <t>チョウ</t>
    </rPh>
    <rPh sb="7" eb="8">
      <t>イ</t>
    </rPh>
    <rPh sb="8" eb="9">
      <t>グチ</t>
    </rPh>
    <phoneticPr fontId="1"/>
  </si>
  <si>
    <t>伊丹３丁目</t>
    <rPh sb="0" eb="2">
      <t>イタミ</t>
    </rPh>
    <rPh sb="3" eb="5">
      <t>チョウメ</t>
    </rPh>
    <phoneticPr fontId="1"/>
  </si>
  <si>
    <t>大物（大物橋北）</t>
    <rPh sb="0" eb="2">
      <t>ダイモツ</t>
    </rPh>
    <rPh sb="3" eb="5">
      <t>ダイモツ</t>
    </rPh>
    <rPh sb="5" eb="6">
      <t>ハシ</t>
    </rPh>
    <rPh sb="6" eb="7">
      <t>キタ</t>
    </rPh>
    <phoneticPr fontId="1"/>
  </si>
  <si>
    <t>大物橋跡碑</t>
    <rPh sb="0" eb="2">
      <t>ダイモツ</t>
    </rPh>
    <rPh sb="2" eb="3">
      <t>バシ</t>
    </rPh>
    <rPh sb="3" eb="4">
      <t>アト</t>
    </rPh>
    <rPh sb="4" eb="5">
      <t>ヒ</t>
    </rPh>
    <phoneticPr fontId="1"/>
  </si>
  <si>
    <t>長洲中通2‐13道標前</t>
    <rPh sb="0" eb="4">
      <t>ナガスナカドオリ</t>
    </rPh>
    <rPh sb="8" eb="10">
      <t>ドウヒョウ</t>
    </rPh>
    <rPh sb="10" eb="11">
      <t>マエ</t>
    </rPh>
    <phoneticPr fontId="1"/>
  </si>
  <si>
    <t>踏切工事中南側</t>
    <rPh sb="0" eb="2">
      <t>フミキリ</t>
    </rPh>
    <rPh sb="2" eb="5">
      <t>コウジチュウ</t>
    </rPh>
    <rPh sb="5" eb="7">
      <t>ミナミガワ</t>
    </rPh>
    <phoneticPr fontId="1"/>
  </si>
  <si>
    <t>上坂部２丁目の道標</t>
    <phoneticPr fontId="1"/>
  </si>
  <si>
    <t>久々知３丁目道標</t>
    <rPh sb="0" eb="3">
      <t>ククチ</t>
    </rPh>
    <rPh sb="4" eb="6">
      <t>チョウメ</t>
    </rPh>
    <rPh sb="6" eb="8">
      <t>ドウヒョウ</t>
    </rPh>
    <phoneticPr fontId="1"/>
  </si>
  <si>
    <t>旧森永製菓工場南</t>
    <rPh sb="0" eb="1">
      <t>キュウ</t>
    </rPh>
    <rPh sb="1" eb="3">
      <t>モリナガ</t>
    </rPh>
    <rPh sb="3" eb="5">
      <t>セイカ</t>
    </rPh>
    <rPh sb="5" eb="7">
      <t>コウジョウ</t>
    </rPh>
    <rPh sb="7" eb="8">
      <t>ミナミ</t>
    </rPh>
    <phoneticPr fontId="1"/>
  </si>
  <si>
    <t>同西</t>
    <rPh sb="0" eb="1">
      <t>ドウ</t>
    </rPh>
    <rPh sb="1" eb="2">
      <t>ニシ</t>
    </rPh>
    <phoneticPr fontId="1"/>
  </si>
  <si>
    <t>杜若寺墓地道標西</t>
    <rPh sb="0" eb="1">
      <t>ト</t>
    </rPh>
    <rPh sb="1" eb="2">
      <t>ジャク</t>
    </rPh>
    <rPh sb="2" eb="3">
      <t>テラ</t>
    </rPh>
    <rPh sb="3" eb="5">
      <t>ボチ</t>
    </rPh>
    <rPh sb="5" eb="7">
      <t>ドウヒョウ</t>
    </rPh>
    <rPh sb="7" eb="8">
      <t>ニシ</t>
    </rPh>
    <phoneticPr fontId="1"/>
  </si>
  <si>
    <t>高畑村北端</t>
    <rPh sb="0" eb="2">
      <t>タカハタ</t>
    </rPh>
    <rPh sb="2" eb="3">
      <t>ムラ</t>
    </rPh>
    <rPh sb="3" eb="5">
      <t>ホクタン</t>
    </rPh>
    <phoneticPr fontId="1"/>
  </si>
  <si>
    <t>長勢橋</t>
    <rPh sb="0" eb="1">
      <t>チョウ</t>
    </rPh>
    <rPh sb="1" eb="2">
      <t>イキオ</t>
    </rPh>
    <rPh sb="2" eb="3">
      <t>ハシ</t>
    </rPh>
    <phoneticPr fontId="1"/>
  </si>
  <si>
    <t>大鹿道標</t>
    <rPh sb="0" eb="2">
      <t>オオジカ</t>
    </rPh>
    <rPh sb="2" eb="4">
      <t>ドウヒョウ</t>
    </rPh>
    <phoneticPr fontId="1"/>
  </si>
  <si>
    <t>踏切東道標</t>
    <rPh sb="0" eb="2">
      <t>フミキリ</t>
    </rPh>
    <rPh sb="2" eb="3">
      <t>ヒガシ</t>
    </rPh>
    <rPh sb="3" eb="5">
      <t>ドウヒョウ</t>
    </rPh>
    <phoneticPr fontId="1"/>
  </si>
  <si>
    <t>椿本陣東道標</t>
    <rPh sb="0" eb="1">
      <t>ツバキ</t>
    </rPh>
    <rPh sb="1" eb="3">
      <t>ホンジン</t>
    </rPh>
    <rPh sb="3" eb="4">
      <t>ヒガシ</t>
    </rPh>
    <rPh sb="4" eb="6">
      <t>ドウヒョウ</t>
    </rPh>
    <phoneticPr fontId="1"/>
  </si>
  <si>
    <t>天神社南</t>
    <rPh sb="0" eb="1">
      <t>テン</t>
    </rPh>
    <rPh sb="1" eb="3">
      <t>ジンジャ</t>
    </rPh>
    <rPh sb="3" eb="4">
      <t>ミナミ</t>
    </rPh>
    <phoneticPr fontId="1"/>
  </si>
  <si>
    <t>浄源寺北</t>
    <rPh sb="0" eb="1">
      <t>ジョウ</t>
    </rPh>
    <rPh sb="1" eb="2">
      <t>ミナモト</t>
    </rPh>
    <rPh sb="2" eb="3">
      <t>テラ</t>
    </rPh>
    <rPh sb="3" eb="4">
      <t>キタ</t>
    </rPh>
    <phoneticPr fontId="1"/>
  </si>
  <si>
    <t>豊島自治会北</t>
    <rPh sb="0" eb="2">
      <t>トヨシマ</t>
    </rPh>
    <rPh sb="2" eb="5">
      <t>ジチカイ</t>
    </rPh>
    <rPh sb="5" eb="6">
      <t>キタ</t>
    </rPh>
    <phoneticPr fontId="1"/>
  </si>
  <si>
    <t>山崎</t>
    <rPh sb="0" eb="2">
      <t>ヤマザキ</t>
    </rPh>
    <phoneticPr fontId="1"/>
  </si>
  <si>
    <t>梶原の西</t>
    <rPh sb="0" eb="2">
      <t>カジハラ</t>
    </rPh>
    <rPh sb="3" eb="4">
      <t>ニシ</t>
    </rPh>
    <phoneticPr fontId="1"/>
  </si>
  <si>
    <t>芥川の西</t>
    <rPh sb="0" eb="2">
      <t>アクタガワ</t>
    </rPh>
    <rPh sb="3" eb="4">
      <t>ニシ</t>
    </rPh>
    <phoneticPr fontId="1"/>
  </si>
  <si>
    <t>小野原の西</t>
    <rPh sb="0" eb="3">
      <t>オノハラ</t>
    </rPh>
    <rPh sb="4" eb="5">
      <t>ニシ</t>
    </rPh>
    <phoneticPr fontId="1"/>
  </si>
  <si>
    <t>中河原の東</t>
    <rPh sb="0" eb="1">
      <t>ナカ</t>
    </rPh>
    <rPh sb="1" eb="3">
      <t>カワラ</t>
    </rPh>
    <rPh sb="4" eb="5">
      <t>ヒガシ</t>
    </rPh>
    <phoneticPr fontId="1"/>
  </si>
  <si>
    <t>牧の西</t>
    <rPh sb="0" eb="1">
      <t>マキ</t>
    </rPh>
    <rPh sb="2" eb="3">
      <t>ニシ</t>
    </rPh>
    <phoneticPr fontId="1"/>
  </si>
  <si>
    <t>なし</t>
    <phoneticPr fontId="1"/>
  </si>
  <si>
    <t>広田の東</t>
    <rPh sb="0" eb="2">
      <t>ヒロタ</t>
    </rPh>
    <rPh sb="3" eb="4">
      <t>ヒガシ</t>
    </rPh>
    <phoneticPr fontId="1"/>
  </si>
  <si>
    <t>西宮の西</t>
    <rPh sb="0" eb="2">
      <t>ニシノミヤ</t>
    </rPh>
    <rPh sb="3" eb="4">
      <t>ニシ</t>
    </rPh>
    <phoneticPr fontId="1"/>
  </si>
  <si>
    <t>梶原の東</t>
    <rPh sb="0" eb="2">
      <t>カジハラ</t>
    </rPh>
    <rPh sb="3" eb="4">
      <t>ヒガシ</t>
    </rPh>
    <phoneticPr fontId="1"/>
  </si>
  <si>
    <t>芥川（現存）</t>
    <rPh sb="0" eb="2">
      <t>アクタガワ</t>
    </rPh>
    <rPh sb="3" eb="5">
      <t>ゲンゾン</t>
    </rPh>
    <phoneticPr fontId="1"/>
  </si>
  <si>
    <t>十日市の西</t>
    <rPh sb="0" eb="2">
      <t>トオカ</t>
    </rPh>
    <rPh sb="2" eb="3">
      <t>イチ</t>
    </rPh>
    <rPh sb="4" eb="5">
      <t>ニシ</t>
    </rPh>
    <phoneticPr fontId="1"/>
  </si>
  <si>
    <t>小野原の東</t>
    <rPh sb="0" eb="3">
      <t>オノハラ</t>
    </rPh>
    <rPh sb="4" eb="5">
      <t>ヒガシ</t>
    </rPh>
    <phoneticPr fontId="1"/>
  </si>
  <si>
    <t>芝</t>
    <rPh sb="0" eb="1">
      <t>シバ</t>
    </rPh>
    <phoneticPr fontId="1"/>
  </si>
  <si>
    <t>石橋の北</t>
    <rPh sb="0" eb="2">
      <t>イシバシ</t>
    </rPh>
    <rPh sb="3" eb="4">
      <t>キタ</t>
    </rPh>
    <phoneticPr fontId="1"/>
  </si>
  <si>
    <t>武庫川西岸</t>
    <rPh sb="0" eb="3">
      <t>ムコガワ</t>
    </rPh>
    <rPh sb="3" eb="5">
      <t>セイガン</t>
    </rPh>
    <phoneticPr fontId="1"/>
  </si>
  <si>
    <t>西宮の北入口</t>
    <rPh sb="0" eb="2">
      <t>ニシノミヤ</t>
    </rPh>
    <rPh sb="3" eb="4">
      <t>キタ</t>
    </rPh>
    <rPh sb="4" eb="6">
      <t>イリグチ</t>
    </rPh>
    <phoneticPr fontId="1"/>
  </si>
  <si>
    <t>津知</t>
    <rPh sb="0" eb="1">
      <t>ツ</t>
    </rPh>
    <rPh sb="1" eb="2">
      <t>チ</t>
    </rPh>
    <phoneticPr fontId="1"/>
  </si>
  <si>
    <t>御影</t>
    <rPh sb="0" eb="2">
      <t>ミカゲ</t>
    </rPh>
    <phoneticPr fontId="1"/>
  </si>
  <si>
    <t>西国道（慶長図）</t>
    <rPh sb="0" eb="2">
      <t>サイコク</t>
    </rPh>
    <rPh sb="2" eb="3">
      <t>ミチ</t>
    </rPh>
    <rPh sb="4" eb="6">
      <t>ケイチョウ</t>
    </rPh>
    <rPh sb="6" eb="7">
      <t>ズ</t>
    </rPh>
    <phoneticPr fontId="1"/>
  </si>
  <si>
    <t>西国道（元禄図）</t>
    <rPh sb="0" eb="2">
      <t>サイコク</t>
    </rPh>
    <rPh sb="2" eb="3">
      <t>ミチ</t>
    </rPh>
    <rPh sb="4" eb="6">
      <t>ゲンロク</t>
    </rPh>
    <rPh sb="6" eb="7">
      <t>ズ</t>
    </rPh>
    <phoneticPr fontId="1"/>
  </si>
  <si>
    <t>累計㎞</t>
    <rPh sb="0" eb="2">
      <t>ルイケイ</t>
    </rPh>
    <phoneticPr fontId="1"/>
  </si>
  <si>
    <t>里</t>
    <rPh sb="0" eb="1">
      <t>リ</t>
    </rPh>
    <phoneticPr fontId="1"/>
  </si>
  <si>
    <t>町</t>
    <rPh sb="0" eb="1">
      <t>チョウ</t>
    </rPh>
    <phoneticPr fontId="1"/>
  </si>
  <si>
    <t>実始</t>
    <rPh sb="0" eb="1">
      <t>ジツ</t>
    </rPh>
    <rPh sb="1" eb="2">
      <t>ハジメ</t>
    </rPh>
    <phoneticPr fontId="1"/>
  </si>
  <si>
    <t>実終</t>
    <rPh sb="0" eb="1">
      <t>ジツ</t>
    </rPh>
    <rPh sb="1" eb="2">
      <t>オワリ</t>
    </rPh>
    <phoneticPr fontId="1"/>
  </si>
  <si>
    <t>実/換</t>
    <rPh sb="0" eb="1">
      <t>ジツ</t>
    </rPh>
    <rPh sb="2" eb="3">
      <t>カン</t>
    </rPh>
    <phoneticPr fontId="1"/>
  </si>
  <si>
    <t>換算㎞</t>
    <rPh sb="0" eb="2">
      <t>カンザン</t>
    </rPh>
    <phoneticPr fontId="1"/>
  </si>
  <si>
    <t>実測㎞</t>
    <rPh sb="0" eb="2">
      <t>ジッソク</t>
    </rPh>
    <phoneticPr fontId="1"/>
  </si>
  <si>
    <t>率（実測/換算Km）</t>
    <rPh sb="0" eb="1">
      <t>リツ</t>
    </rPh>
    <rPh sb="2" eb="4">
      <t>ジッソク</t>
    </rPh>
    <rPh sb="5" eb="7">
      <t>カンザン</t>
    </rPh>
    <phoneticPr fontId="1"/>
  </si>
  <si>
    <t>集計</t>
    <rPh sb="0" eb="2">
      <t>シュウケイ</t>
    </rPh>
    <phoneticPr fontId="1"/>
  </si>
  <si>
    <t>天王嶺（神崎ー小浜）　　　記述：１２．１１　実：１３．２６　率：１．１０</t>
    <phoneticPr fontId="1"/>
  </si>
  <si>
    <t>天王嶺（小浜ー生瀬）　　　記述：　３．３８　実：　４．０４　率：１．２０</t>
    <phoneticPr fontId="1"/>
  </si>
  <si>
    <t>吉野嶺（天神橋ー長柄渡）　記述：　３．０５　実：　３．０４　率：１．００</t>
    <phoneticPr fontId="1"/>
  </si>
  <si>
    <t>吉野嶺（長柄渡ー小曽根渡）記述：　４．５８　実：　４．４８　率：０．９８</t>
    <phoneticPr fontId="1"/>
  </si>
  <si>
    <t>吉野嶺（小曽根渡ー池田）　記述：１２．５４　実：１２．４３　率：０．９９</t>
    <phoneticPr fontId="1"/>
  </si>
  <si>
    <t>西国路（関戸ー芥川）　　　記述：　７．３１　実：　８．１６　率：１．１２</t>
    <phoneticPr fontId="1"/>
  </si>
  <si>
    <t>西国路（芥川ー宿川原）　　記述：　３．９３　実：　６．８４　率：１．７４（町数誤りか）</t>
    <phoneticPr fontId="1"/>
  </si>
  <si>
    <t>西国路（宿川原ー瀬川）　　記述：　９．１６　実：　９．２５　率：１．０１</t>
    <phoneticPr fontId="1"/>
  </si>
  <si>
    <t>西国路（瀬川ー昆陽）　　　記述：　７．２０　実：　７．４０　率：１．０３</t>
    <phoneticPr fontId="1"/>
  </si>
  <si>
    <t>西国路（昆陽ー西宮）　　　記述：　８．０７　実：　８．６０　率：１．０７</t>
    <phoneticPr fontId="1"/>
  </si>
  <si>
    <t>西国路（西宮ー兵庫）　　　記述：１６．２５　実：１８．８５　率：１．１６</t>
    <phoneticPr fontId="1"/>
  </si>
  <si>
    <t>西国路（兵庫ー須磨浦）　　記述：　５．８９　実：　６．７３　率：１．１４</t>
    <phoneticPr fontId="1"/>
  </si>
  <si>
    <t>西国路（須磨浦ー郡境）　　記述：　１．６４　実：　２．１２　率：１．２９</t>
    <phoneticPr fontId="1"/>
  </si>
  <si>
    <t>西国路（関戸ー郡境）合計　記述：６１．３０　実：６７．９５　率：１．１１</t>
    <phoneticPr fontId="1"/>
  </si>
  <si>
    <t>津戸中道（西宮ー吹田渡）　記述：２１．０５　実：２３．２０　率：１．１０</t>
    <phoneticPr fontId="1"/>
  </si>
  <si>
    <t>街道名</t>
    <rPh sb="0" eb="2">
      <t>カイドウ</t>
    </rPh>
    <rPh sb="2" eb="3">
      <t>メイ</t>
    </rPh>
    <phoneticPr fontId="1"/>
  </si>
  <si>
    <t>鳥居嶺</t>
    <rPh sb="0" eb="2">
      <t>トリイ</t>
    </rPh>
    <rPh sb="2" eb="3">
      <t>レイ</t>
    </rPh>
    <phoneticPr fontId="1"/>
  </si>
  <si>
    <t>天王嶺</t>
    <rPh sb="0" eb="2">
      <t>テンノウ</t>
    </rPh>
    <rPh sb="2" eb="3">
      <t>レイ</t>
    </rPh>
    <phoneticPr fontId="1"/>
  </si>
  <si>
    <t>吉野嶺</t>
    <rPh sb="0" eb="2">
      <t>ヨシノ</t>
    </rPh>
    <rPh sb="2" eb="3">
      <t>レイ</t>
    </rPh>
    <phoneticPr fontId="1"/>
  </si>
  <si>
    <t>西国路</t>
    <rPh sb="0" eb="2">
      <t>サイコク</t>
    </rPh>
    <rPh sb="2" eb="3">
      <t>ミチ</t>
    </rPh>
    <phoneticPr fontId="1"/>
  </si>
  <si>
    <t>津戸中道</t>
    <rPh sb="0" eb="2">
      <t>ツト</t>
    </rPh>
    <rPh sb="2" eb="4">
      <t>ナカミチ</t>
    </rPh>
    <phoneticPr fontId="1"/>
  </si>
  <si>
    <t>上記２表は、「近畿地方の歴史の道２」「大坂１」より参照</t>
    <rPh sb="0" eb="2">
      <t>ジョウキ</t>
    </rPh>
    <rPh sb="3" eb="4">
      <t>ヒョウ</t>
    </rPh>
    <rPh sb="7" eb="9">
      <t>キンキ</t>
    </rPh>
    <rPh sb="9" eb="11">
      <t>チホウ</t>
    </rPh>
    <rPh sb="12" eb="14">
      <t>レキシ</t>
    </rPh>
    <rPh sb="15" eb="16">
      <t>ミチ</t>
    </rPh>
    <rPh sb="19" eb="21">
      <t>オオサカ</t>
    </rPh>
    <rPh sb="25" eb="27">
      <t>サンショウ</t>
    </rPh>
    <phoneticPr fontId="1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</si>
</sst>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3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3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2" borderId="23" xfId="0" applyFill="1" applyBorder="1">
      <alignment vertical="center"/>
    </xf>
    <xf numFmtId="176" fontId="0" fillId="0" borderId="0" xfId="0" applyNumberFormat="1">
      <alignment vertical="center"/>
    </xf>
    <xf numFmtId="0" fontId="0" fillId="2" borderId="0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0" xfId="0" applyFill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0" fillId="0" borderId="0" xfId="0" applyFill="1" applyBorder="1">
      <alignment vertical="center"/>
    </xf>
    <xf numFmtId="0" fontId="0" fillId="3" borderId="0" xfId="0" applyFill="1">
      <alignment vertical="center"/>
    </xf>
    <xf numFmtId="0" fontId="3" fillId="0" borderId="1" xfId="0" applyFont="1" applyBorder="1">
      <alignment vertical="center"/>
    </xf>
    <xf numFmtId="0" fontId="0" fillId="0" borderId="23" xfId="0" applyBorder="1">
      <alignment vertical="center"/>
    </xf>
    <xf numFmtId="0" fontId="0" fillId="0" borderId="21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25" xfId="0" applyBorder="1">
      <alignment vertical="center"/>
    </xf>
    <xf numFmtId="0" fontId="0" fillId="0" borderId="26" xfId="0" applyFill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8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0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vertical="top"/>
    </xf>
    <xf numFmtId="0" fontId="0" fillId="0" borderId="29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2" fillId="0" borderId="18" xfId="0" applyFont="1" applyBorder="1">
      <alignment vertical="center"/>
    </xf>
    <xf numFmtId="0" fontId="0" fillId="0" borderId="33" xfId="0" applyBorder="1">
      <alignment vertical="center"/>
    </xf>
    <xf numFmtId="0" fontId="0" fillId="3" borderId="0" xfId="0" applyFill="1" applyBorder="1">
      <alignment vertical="center"/>
    </xf>
    <xf numFmtId="0" fontId="0" fillId="3" borderId="28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>
      <alignment vertical="center"/>
    </xf>
    <xf numFmtId="2" fontId="0" fillId="0" borderId="1" xfId="0" applyNumberFormat="1" applyBorder="1">
      <alignment vertical="center"/>
    </xf>
    <xf numFmtId="0" fontId="0" fillId="0" borderId="24" xfId="0" applyBorder="1">
      <alignment vertical="center"/>
    </xf>
    <xf numFmtId="0" fontId="6" fillId="0" borderId="0" xfId="0" applyFont="1" applyBorder="1">
      <alignment vertical="center"/>
    </xf>
    <xf numFmtId="0" fontId="0" fillId="0" borderId="4" xfId="0" applyNumberFormat="1" applyBorder="1">
      <alignment vertical="center"/>
    </xf>
    <xf numFmtId="0" fontId="0" fillId="0" borderId="34" xfId="0" applyBorder="1">
      <alignment vertical="center"/>
    </xf>
    <xf numFmtId="0" fontId="3" fillId="0" borderId="34" xfId="0" applyFont="1" applyBorder="1">
      <alignment vertical="center"/>
    </xf>
    <xf numFmtId="0" fontId="2" fillId="0" borderId="34" xfId="0" applyFont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9" xfId="0" applyFill="1" applyBorder="1" applyAlignment="1">
      <alignment horizontal="right" vertical="center"/>
    </xf>
    <xf numFmtId="0" fontId="0" fillId="0" borderId="37" xfId="0" applyBorder="1">
      <alignment vertical="center"/>
    </xf>
    <xf numFmtId="0" fontId="2" fillId="0" borderId="37" xfId="0" applyFont="1" applyBorder="1">
      <alignment vertical="center"/>
    </xf>
    <xf numFmtId="0" fontId="0" fillId="0" borderId="38" xfId="0" applyBorder="1">
      <alignment vertical="center"/>
    </xf>
    <xf numFmtId="176" fontId="0" fillId="0" borderId="2" xfId="0" applyNumberFormat="1" applyBorder="1">
      <alignment vertical="center"/>
    </xf>
    <xf numFmtId="0" fontId="0" fillId="2" borderId="39" xfId="0" applyFill="1" applyBorder="1">
      <alignment vertical="center"/>
    </xf>
    <xf numFmtId="176" fontId="0" fillId="0" borderId="15" xfId="0" applyNumberFormat="1" applyBorder="1">
      <alignment vertical="center"/>
    </xf>
    <xf numFmtId="176" fontId="0" fillId="0" borderId="40" xfId="0" applyNumberFormat="1" applyBorder="1">
      <alignment vertical="center"/>
    </xf>
    <xf numFmtId="0" fontId="0" fillId="0" borderId="26" xfId="0" applyBorder="1">
      <alignment vertical="center"/>
    </xf>
    <xf numFmtId="177" fontId="0" fillId="0" borderId="1" xfId="0" applyNumberFormat="1" applyBorder="1">
      <alignment vertical="center"/>
    </xf>
    <xf numFmtId="0" fontId="7" fillId="0" borderId="1" xfId="0" applyFont="1" applyBorder="1">
      <alignment vertical="center"/>
    </xf>
    <xf numFmtId="0" fontId="7" fillId="3" borderId="1" xfId="0" applyFont="1" applyFill="1" applyBorder="1">
      <alignment vertical="center"/>
    </xf>
    <xf numFmtId="0" fontId="0" fillId="2" borderId="41" xfId="0" applyFill="1" applyBorder="1">
      <alignment vertical="center"/>
    </xf>
    <xf numFmtId="176" fontId="0" fillId="0" borderId="14" xfId="0" applyNumberFormat="1" applyBorder="1">
      <alignment vertical="center"/>
    </xf>
    <xf numFmtId="0" fontId="0" fillId="0" borderId="42" xfId="0" applyBorder="1">
      <alignment vertical="center"/>
    </xf>
    <xf numFmtId="0" fontId="0" fillId="5" borderId="0" xfId="0" applyFill="1" applyBorder="1">
      <alignment vertical="center"/>
    </xf>
    <xf numFmtId="0" fontId="0" fillId="0" borderId="42" xfId="0" applyFill="1" applyBorder="1">
      <alignment vertical="center"/>
    </xf>
    <xf numFmtId="176" fontId="0" fillId="0" borderId="43" xfId="0" applyNumberForma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6" xfId="0" applyFill="1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7" xfId="0" applyFill="1" applyBorder="1">
      <alignment vertical="center"/>
    </xf>
    <xf numFmtId="176" fontId="0" fillId="0" borderId="8" xfId="0" applyNumberFormat="1" applyBorder="1">
      <alignment vertical="center"/>
    </xf>
    <xf numFmtId="0" fontId="0" fillId="2" borderId="51" xfId="0" applyFill="1" applyBorder="1">
      <alignment vertical="center"/>
    </xf>
    <xf numFmtId="0" fontId="0" fillId="0" borderId="50" xfId="0" applyBorder="1">
      <alignment vertical="center"/>
    </xf>
    <xf numFmtId="0" fontId="0" fillId="0" borderId="27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66</xdr:row>
      <xdr:rowOff>76200</xdr:rowOff>
    </xdr:from>
    <xdr:to>
      <xdr:col>5</xdr:col>
      <xdr:colOff>123825</xdr:colOff>
      <xdr:row>70</xdr:row>
      <xdr:rowOff>19050</xdr:rowOff>
    </xdr:to>
    <xdr:sp macro="" textlink="">
      <xdr:nvSpPr>
        <xdr:cNvPr id="2" name="角丸四角形吹き出し 1"/>
        <xdr:cNvSpPr/>
      </xdr:nvSpPr>
      <xdr:spPr>
        <a:xfrm>
          <a:off x="1800225" y="11430000"/>
          <a:ext cx="1333500" cy="628650"/>
        </a:xfrm>
        <a:prstGeom prst="wedgeRoundRectCallout">
          <a:avLst>
            <a:gd name="adj1" fmla="val 18679"/>
            <a:gd name="adj2" fmla="val -135879"/>
            <a:gd name="adj3" fmla="val 16667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１７町不足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113</a:t>
          </a:r>
          <a:r>
            <a:rPr kumimoji="1" lang="ja-JP" altLang="en-US" sz="1100" b="1">
              <a:solidFill>
                <a:sysClr val="windowText" lastClr="000000"/>
              </a:solidFill>
            </a:rPr>
            <a:t>町</a:t>
          </a:r>
          <a:r>
            <a:rPr kumimoji="1" lang="en-US" altLang="ja-JP" sz="1100" b="1">
              <a:solidFill>
                <a:sysClr val="windowText" lastClr="000000"/>
              </a:solidFill>
            </a:rPr>
            <a:t>=3</a:t>
          </a:r>
          <a:r>
            <a:rPr kumimoji="1" lang="ja-JP" altLang="en-US" sz="1100" b="1">
              <a:solidFill>
                <a:sysClr val="windowText" lastClr="000000"/>
              </a:solidFill>
            </a:rPr>
            <a:t>里</a:t>
          </a:r>
          <a:r>
            <a:rPr kumimoji="1" lang="en-US" altLang="ja-JP" sz="1100" b="1">
              <a:solidFill>
                <a:sysClr val="windowText" lastClr="000000"/>
              </a:solidFill>
            </a:rPr>
            <a:t>5</a:t>
          </a:r>
          <a:r>
            <a:rPr kumimoji="1" lang="ja-JP" altLang="en-US" sz="1100" b="1">
              <a:solidFill>
                <a:sysClr val="windowText" lastClr="000000"/>
              </a:solidFill>
            </a:rPr>
            <a:t>町</a:t>
          </a:r>
        </a:p>
      </xdr:txBody>
    </xdr:sp>
    <xdr:clientData/>
  </xdr:twoCellAnchor>
  <xdr:oneCellAnchor>
    <xdr:from>
      <xdr:col>4</xdr:col>
      <xdr:colOff>390525</xdr:colOff>
      <xdr:row>67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2952750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285749</xdr:colOff>
      <xdr:row>13</xdr:row>
      <xdr:rowOff>142875</xdr:rowOff>
    </xdr:from>
    <xdr:to>
      <xdr:col>8</xdr:col>
      <xdr:colOff>180975</xdr:colOff>
      <xdr:row>17</xdr:row>
      <xdr:rowOff>57150</xdr:rowOff>
    </xdr:to>
    <xdr:sp macro="" textlink="">
      <xdr:nvSpPr>
        <xdr:cNvPr id="4" name="角丸四角形吹き出し 3"/>
        <xdr:cNvSpPr/>
      </xdr:nvSpPr>
      <xdr:spPr>
        <a:xfrm>
          <a:off x="2847974" y="2371725"/>
          <a:ext cx="1952626" cy="600075"/>
        </a:xfrm>
        <a:prstGeom prst="wedgeRoundRectCallout">
          <a:avLst>
            <a:gd name="adj1" fmla="val -22619"/>
            <a:gd name="adj2" fmla="val -132849"/>
            <a:gd name="adj3" fmla="val 16667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１７町不足はここか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Gmap</a:t>
          </a:r>
          <a:r>
            <a:rPr kumimoji="1" lang="ja-JP" altLang="en-US" sz="1100" b="1">
              <a:solidFill>
                <a:sysClr val="windowText" lastClr="000000"/>
              </a:solidFill>
            </a:rPr>
            <a:t>距離では２７町不足</a:t>
          </a:r>
        </a:p>
      </xdr:txBody>
    </xdr:sp>
    <xdr:clientData/>
  </xdr:twoCellAnchor>
  <xdr:twoCellAnchor>
    <xdr:from>
      <xdr:col>13</xdr:col>
      <xdr:colOff>142876</xdr:colOff>
      <xdr:row>33</xdr:row>
      <xdr:rowOff>28575</xdr:rowOff>
    </xdr:from>
    <xdr:to>
      <xdr:col>15</xdr:col>
      <xdr:colOff>638176</xdr:colOff>
      <xdr:row>40</xdr:row>
      <xdr:rowOff>114300</xdr:rowOff>
    </xdr:to>
    <xdr:sp macro="" textlink="">
      <xdr:nvSpPr>
        <xdr:cNvPr id="5" name="角丸四角形吹き出し 4"/>
        <xdr:cNvSpPr/>
      </xdr:nvSpPr>
      <xdr:spPr>
        <a:xfrm>
          <a:off x="9067801" y="5686425"/>
          <a:ext cx="1866900" cy="1285875"/>
        </a:xfrm>
        <a:prstGeom prst="wedgeRoundRectCallout">
          <a:avLst>
            <a:gd name="adj1" fmla="val -56710"/>
            <a:gd name="adj2" fmla="val -20172"/>
            <a:gd name="adj3" fmla="val 16667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昆陽起点の実測の為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水色部は開始－終了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 b="1">
              <a:solidFill>
                <a:sysClr val="windowText" lastClr="000000"/>
              </a:solidFill>
            </a:rPr>
            <a:t>反転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2014/5/22</a:t>
          </a:r>
          <a:r>
            <a:rPr kumimoji="1" lang="ja-JP" altLang="en-US" sz="1100" b="1">
              <a:solidFill>
                <a:sysClr val="windowText" lastClr="000000"/>
              </a:solidFill>
            </a:rPr>
            <a:t>上り測定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2014/6/2</a:t>
          </a:r>
          <a:r>
            <a:rPr kumimoji="1" lang="ja-JP" altLang="en-US" sz="1100" b="1">
              <a:solidFill>
                <a:sysClr val="windowText" lastClr="000000"/>
              </a:solidFill>
            </a:rPr>
            <a:t> 下り測定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171450</xdr:colOff>
      <xdr:row>64</xdr:row>
      <xdr:rowOff>38099</xdr:rowOff>
    </xdr:from>
    <xdr:to>
      <xdr:col>15</xdr:col>
      <xdr:colOff>600075</xdr:colOff>
      <xdr:row>69</xdr:row>
      <xdr:rowOff>161925</xdr:rowOff>
    </xdr:to>
    <xdr:sp macro="" textlink="">
      <xdr:nvSpPr>
        <xdr:cNvPr id="6" name="角丸四角形吹き出し 5"/>
        <xdr:cNvSpPr/>
      </xdr:nvSpPr>
      <xdr:spPr>
        <a:xfrm>
          <a:off x="9096375" y="11029949"/>
          <a:ext cx="1800225" cy="1000126"/>
        </a:xfrm>
        <a:prstGeom prst="wedgeRoundRectCallout">
          <a:avLst>
            <a:gd name="adj1" fmla="val -58187"/>
            <a:gd name="adj2" fmla="val -28964"/>
            <a:gd name="adj3" fmla="val 16667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摂津志の合計里町を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換算した値より求めた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率です。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１７町不足は影響無し。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247650</xdr:colOff>
      <xdr:row>9</xdr:row>
      <xdr:rowOff>66677</xdr:rowOff>
    </xdr:from>
    <xdr:to>
      <xdr:col>15</xdr:col>
      <xdr:colOff>619125</xdr:colOff>
      <xdr:row>13</xdr:row>
      <xdr:rowOff>152400</xdr:rowOff>
    </xdr:to>
    <xdr:sp macro="" textlink="">
      <xdr:nvSpPr>
        <xdr:cNvPr id="8" name="角丸四角形吹き出し 7"/>
        <xdr:cNvSpPr/>
      </xdr:nvSpPr>
      <xdr:spPr>
        <a:xfrm>
          <a:off x="9172575" y="1609727"/>
          <a:ext cx="1743075" cy="771523"/>
        </a:xfrm>
        <a:prstGeom prst="wedgeRoundRectCallout">
          <a:avLst>
            <a:gd name="adj1" fmla="val -62981"/>
            <a:gd name="adj2" fmla="val -27047"/>
            <a:gd name="adj3" fmla="val 16667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１７町を足すと</a:t>
          </a:r>
          <a:r>
            <a:rPr kumimoji="1" lang="ja-JP" altLang="en-US" sz="1100" b="1">
              <a:solidFill>
                <a:srgbClr val="FF0000"/>
              </a:solidFill>
            </a:rPr>
            <a:t>１．１８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となり、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全体の率に近づく。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13</xdr:row>
      <xdr:rowOff>57148</xdr:rowOff>
    </xdr:from>
    <xdr:to>
      <xdr:col>17</xdr:col>
      <xdr:colOff>438150</xdr:colOff>
      <xdr:row>21</xdr:row>
      <xdr:rowOff>76199</xdr:rowOff>
    </xdr:to>
    <xdr:sp macro="" textlink="">
      <xdr:nvSpPr>
        <xdr:cNvPr id="2" name="角丸四角形吹き出し 1"/>
        <xdr:cNvSpPr/>
      </xdr:nvSpPr>
      <xdr:spPr>
        <a:xfrm>
          <a:off x="9886950" y="2285998"/>
          <a:ext cx="2409825" cy="1390651"/>
        </a:xfrm>
        <a:prstGeom prst="wedgeRoundRectCallout">
          <a:avLst>
            <a:gd name="adj1" fmla="val -83206"/>
            <a:gd name="adj2" fmla="val -21586"/>
            <a:gd name="adj3" fmla="val 16667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吹田出口から片山町４丁目に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直交した場合は２．８２ｋｍで、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渡し経由とすると、１．６２＋１．９４＝３．５６ｋｍ、となり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０．７４ｋｍ短くなり、換算率０．９２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と誤差が大きくなるなる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685797</xdr:colOff>
      <xdr:row>23</xdr:row>
      <xdr:rowOff>142874</xdr:rowOff>
    </xdr:from>
    <xdr:to>
      <xdr:col>18</xdr:col>
      <xdr:colOff>600074</xdr:colOff>
      <xdr:row>34</xdr:row>
      <xdr:rowOff>9525</xdr:rowOff>
    </xdr:to>
    <xdr:sp macro="" textlink="">
      <xdr:nvSpPr>
        <xdr:cNvPr id="4" name="角丸四角形吹き出し 3"/>
        <xdr:cNvSpPr/>
      </xdr:nvSpPr>
      <xdr:spPr>
        <a:xfrm>
          <a:off x="9801222" y="4086224"/>
          <a:ext cx="3343277" cy="1752601"/>
        </a:xfrm>
        <a:prstGeom prst="wedgeRoundRectCallout">
          <a:avLst>
            <a:gd name="adj1" fmla="val -77433"/>
            <a:gd name="adj2" fmla="val -24489"/>
            <a:gd name="adj3" fmla="val 16667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東五百住から芥川は、高槻市庄所町</a:t>
          </a:r>
          <a:r>
            <a:rPr kumimoji="1" lang="ja-JP" altLang="en-US" sz="1100" b="1">
              <a:solidFill>
                <a:sysClr val="windowText" lastClr="000000"/>
              </a:solidFill>
            </a:rPr>
            <a:t>から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中川</a:t>
          </a:r>
          <a:r>
            <a:rPr kumimoji="1" lang="ja-JP" altLang="en-US" sz="1100" b="1">
              <a:solidFill>
                <a:sysClr val="windowText" lastClr="000000"/>
              </a:solidFill>
            </a:rPr>
            <a:t>町、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城西</a:t>
          </a:r>
          <a:r>
            <a:rPr kumimoji="1" lang="ja-JP" altLang="en-US" sz="1100" b="1">
              <a:solidFill>
                <a:sysClr val="windowText" lastClr="000000"/>
              </a:solidFill>
            </a:rPr>
            <a:t>町１．５１ｋｍと最短距離を取っているが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本来の高槻街道を東に辿り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高西町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で北に折れ芥川に向えば</a:t>
          </a:r>
          <a:r>
            <a:rPr kumimoji="1" lang="ja-JP" altLang="en-US" sz="1100" b="1">
              <a:solidFill>
                <a:sysClr val="windowText" lastClr="000000"/>
              </a:solidFill>
            </a:rPr>
            <a:t>、</a:t>
          </a:r>
          <a:r>
            <a:rPr kumimoji="1" lang="ja-JP" altLang="en-US" sz="1100" b="1">
              <a:solidFill>
                <a:srgbClr val="FF0000"/>
              </a:solidFill>
            </a:rPr>
            <a:t>２．４２ｋｍ</a:t>
          </a:r>
          <a:r>
            <a:rPr kumimoji="1" lang="ja-JP" altLang="en-US" sz="1100" b="1">
              <a:solidFill>
                <a:sysClr val="windowText" lastClr="000000"/>
              </a:solidFill>
            </a:rPr>
            <a:t>、となり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０．９１ｋｍ長くなり、換算率１．０１となる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更に城東を巻く道をとると３．３７ｋｍで＋１．８６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率１．０７となる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0</xdr:colOff>
      <xdr:row>8</xdr:row>
      <xdr:rowOff>38100</xdr:rowOff>
    </xdr:from>
    <xdr:to>
      <xdr:col>17</xdr:col>
      <xdr:colOff>352425</xdr:colOff>
      <xdr:row>10</xdr:row>
      <xdr:rowOff>133350</xdr:rowOff>
    </xdr:to>
    <xdr:sp macro="" textlink="">
      <xdr:nvSpPr>
        <xdr:cNvPr id="5" name="角丸四角形吹き出し 4"/>
        <xdr:cNvSpPr/>
      </xdr:nvSpPr>
      <xdr:spPr>
        <a:xfrm>
          <a:off x="9801225" y="1409700"/>
          <a:ext cx="2409825" cy="438150"/>
        </a:xfrm>
        <a:prstGeom prst="wedgeRoundRectCallout">
          <a:avLst>
            <a:gd name="adj1" fmla="val -104155"/>
            <a:gd name="adj2" fmla="val 5169"/>
            <a:gd name="adj3" fmla="val 16667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３回に分け計測した。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209550</xdr:colOff>
      <xdr:row>4</xdr:row>
      <xdr:rowOff>19051</xdr:rowOff>
    </xdr:from>
    <xdr:to>
      <xdr:col>15</xdr:col>
      <xdr:colOff>657225</xdr:colOff>
      <xdr:row>5</xdr:row>
      <xdr:rowOff>114300</xdr:rowOff>
    </xdr:to>
    <xdr:sp macro="" textlink="">
      <xdr:nvSpPr>
        <xdr:cNvPr id="2" name="角丸四角形吹き出し 1"/>
        <xdr:cNvSpPr/>
      </xdr:nvSpPr>
      <xdr:spPr>
        <a:xfrm>
          <a:off x="9001125" y="704851"/>
          <a:ext cx="1819275" cy="266699"/>
        </a:xfrm>
        <a:prstGeom prst="wedgeRoundRectCallout">
          <a:avLst>
            <a:gd name="adj1" fmla="val -61539"/>
            <a:gd name="adj2" fmla="val -150138"/>
            <a:gd name="adj3" fmla="val 16667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長柄橋</a:t>
          </a:r>
          <a:r>
            <a:rPr kumimoji="1" lang="en-US" altLang="ja-JP" sz="1100">
              <a:ln>
                <a:noFill/>
              </a:ln>
              <a:solidFill>
                <a:sysClr val="windowText" lastClr="000000"/>
              </a:solidFill>
            </a:rPr>
            <a:t>0.67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ｋｍ含まず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333375</xdr:colOff>
      <xdr:row>0</xdr:row>
      <xdr:rowOff>19050</xdr:rowOff>
    </xdr:from>
    <xdr:to>
      <xdr:col>17</xdr:col>
      <xdr:colOff>390525</xdr:colOff>
      <xdr:row>3</xdr:row>
      <xdr:rowOff>66675</xdr:rowOff>
    </xdr:to>
    <xdr:sp macro="" textlink="">
      <xdr:nvSpPr>
        <xdr:cNvPr id="4" name="角丸四角形吹き出し 3"/>
        <xdr:cNvSpPr/>
      </xdr:nvSpPr>
      <xdr:spPr>
        <a:xfrm>
          <a:off x="9124950" y="19050"/>
          <a:ext cx="2800350" cy="561975"/>
        </a:xfrm>
        <a:prstGeom prst="wedgeRoundRectCallout">
          <a:avLst>
            <a:gd name="adj1" fmla="val -61539"/>
            <a:gd name="adj2" fmla="val -7281"/>
            <a:gd name="adj3" fmla="val 16667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長柄渡しは今の毛馬排水機場</a:t>
          </a:r>
          <a:r>
            <a:rPr lang="ja-JP" alt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南西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大阪市北区長柄東３丁目３−１８）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とした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523875</xdr:colOff>
      <xdr:row>11</xdr:row>
      <xdr:rowOff>85725</xdr:rowOff>
    </xdr:from>
    <xdr:to>
      <xdr:col>3</xdr:col>
      <xdr:colOff>19050</xdr:colOff>
      <xdr:row>16</xdr:row>
      <xdr:rowOff>85725</xdr:rowOff>
    </xdr:to>
    <xdr:sp macro="" textlink="">
      <xdr:nvSpPr>
        <xdr:cNvPr id="5" name="角丸四角形吹き出し 4"/>
        <xdr:cNvSpPr/>
      </xdr:nvSpPr>
      <xdr:spPr>
        <a:xfrm>
          <a:off x="857250" y="1981200"/>
          <a:ext cx="1371600" cy="857250"/>
        </a:xfrm>
        <a:prstGeom prst="wedgeRoundRectCallout">
          <a:avLst>
            <a:gd name="adj1" fmla="val 45725"/>
            <a:gd name="adj2" fmla="val -229815"/>
            <a:gd name="adj3" fmla="val 16667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現長柄橋北詰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から小曽根の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渡し南詰まで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476250</xdr:colOff>
      <xdr:row>11</xdr:row>
      <xdr:rowOff>19049</xdr:rowOff>
    </xdr:from>
    <xdr:to>
      <xdr:col>6</xdr:col>
      <xdr:colOff>514351</xdr:colOff>
      <xdr:row>21</xdr:row>
      <xdr:rowOff>76200</xdr:rowOff>
    </xdr:to>
    <xdr:sp macro="" textlink="">
      <xdr:nvSpPr>
        <xdr:cNvPr id="6" name="角丸四角形吹き出し 5"/>
        <xdr:cNvSpPr/>
      </xdr:nvSpPr>
      <xdr:spPr>
        <a:xfrm>
          <a:off x="2686050" y="1914524"/>
          <a:ext cx="2428876" cy="1771651"/>
        </a:xfrm>
        <a:prstGeom prst="wedgeRoundRectCallout">
          <a:avLst>
            <a:gd name="adj1" fmla="val -22646"/>
            <a:gd name="adj2" fmla="val -124358"/>
            <a:gd name="adj3" fmla="val 16667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一般に言れる能勢街道なら、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現三国渡し北詰から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池田なら</a:t>
          </a:r>
          <a:r>
            <a:rPr kumimoji="1" lang="en-US" altLang="ja-JP" sz="1100">
              <a:ln>
                <a:noFill/>
              </a:ln>
              <a:solidFill>
                <a:sysClr val="windowText" lastClr="000000"/>
              </a:solidFill>
            </a:rPr>
            <a:t>12.53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ｋｍだが、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摂津志の、小曽根渡し、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小曽根、北条、西願寺、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染香、長興寺に従い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ln>
                <a:noFill/>
              </a:ln>
              <a:solidFill>
                <a:sysClr val="windowText" lastClr="000000"/>
              </a:solidFill>
            </a:rPr>
            <a:t>12.43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ｋｍとした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38099</xdr:colOff>
      <xdr:row>8</xdr:row>
      <xdr:rowOff>9525</xdr:rowOff>
    </xdr:from>
    <xdr:to>
      <xdr:col>17</xdr:col>
      <xdr:colOff>123824</xdr:colOff>
      <xdr:row>9</xdr:row>
      <xdr:rowOff>142875</xdr:rowOff>
    </xdr:to>
    <xdr:sp macro="" textlink="">
      <xdr:nvSpPr>
        <xdr:cNvPr id="7" name="角丸四角形吹き出し 6"/>
        <xdr:cNvSpPr/>
      </xdr:nvSpPr>
      <xdr:spPr>
        <a:xfrm>
          <a:off x="9553574" y="1381125"/>
          <a:ext cx="2828925" cy="314325"/>
        </a:xfrm>
        <a:prstGeom prst="wedgeRoundRectCallout">
          <a:avLst>
            <a:gd name="adj1" fmla="val -79202"/>
            <a:gd name="adj2" fmla="val -333797"/>
            <a:gd name="adj3" fmla="val 16667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小曽根渡し幅二町程（</a:t>
          </a:r>
          <a:r>
            <a:rPr kumimoji="1" lang="en-US" altLang="ja-JP" sz="1100">
              <a:ln>
                <a:noFill/>
              </a:ln>
              <a:solidFill>
                <a:sysClr val="windowText" lastClr="000000"/>
              </a:solidFill>
            </a:rPr>
            <a:t>0.2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ｋｍ）含まず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247649</xdr:colOff>
      <xdr:row>1</xdr:row>
      <xdr:rowOff>123826</xdr:rowOff>
    </xdr:from>
    <xdr:to>
      <xdr:col>17</xdr:col>
      <xdr:colOff>180974</xdr:colOff>
      <xdr:row>6</xdr:row>
      <xdr:rowOff>47626</xdr:rowOff>
    </xdr:to>
    <xdr:sp macro="" textlink="">
      <xdr:nvSpPr>
        <xdr:cNvPr id="2" name="角丸四角形吹き出し 1"/>
        <xdr:cNvSpPr/>
      </xdr:nvSpPr>
      <xdr:spPr>
        <a:xfrm>
          <a:off x="8839199" y="295276"/>
          <a:ext cx="2676525" cy="781050"/>
        </a:xfrm>
        <a:prstGeom prst="wedgeRoundRectCallout">
          <a:avLst>
            <a:gd name="adj1" fmla="val -59508"/>
            <a:gd name="adj2" fmla="val -8764"/>
            <a:gd name="adj3" fmla="val 16667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神崎ー善法寺ー猪名寺ー伊丹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ー大鹿ー鴻池ー安倉ー小浜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＝</a:t>
          </a:r>
          <a:r>
            <a:rPr kumimoji="1" lang="en-US" altLang="ja-JP" sz="1100">
              <a:ln>
                <a:noFill/>
              </a:ln>
              <a:solidFill>
                <a:sysClr val="windowText" lastClr="000000"/>
              </a:solidFill>
            </a:rPr>
            <a:t>12.78,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実測</a:t>
          </a:r>
          <a:r>
            <a:rPr kumimoji="1" lang="en-US" altLang="ja-JP" sz="1100">
              <a:ln>
                <a:noFill/>
              </a:ln>
              <a:solidFill>
                <a:sysClr val="windowText" lastClr="000000"/>
              </a:solidFill>
            </a:rPr>
            <a:t>13.26</a:t>
          </a:r>
          <a:endParaRPr kumimoji="1" lang="ja-JP" altLang="en-US" sz="110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104775</xdr:colOff>
      <xdr:row>7</xdr:row>
      <xdr:rowOff>9523</xdr:rowOff>
    </xdr:from>
    <xdr:to>
      <xdr:col>17</xdr:col>
      <xdr:colOff>238125</xdr:colOff>
      <xdr:row>11</xdr:row>
      <xdr:rowOff>95249</xdr:rowOff>
    </xdr:to>
    <xdr:sp macro="" textlink="">
      <xdr:nvSpPr>
        <xdr:cNvPr id="3" name="角丸四角形吹き出し 2"/>
        <xdr:cNvSpPr/>
      </xdr:nvSpPr>
      <xdr:spPr>
        <a:xfrm>
          <a:off x="8696325" y="1209673"/>
          <a:ext cx="2876550" cy="781051"/>
        </a:xfrm>
        <a:prstGeom prst="wedgeRoundRectCallout">
          <a:avLst>
            <a:gd name="adj1" fmla="val -19377"/>
            <a:gd name="adj2" fmla="val -67845"/>
            <a:gd name="adj3" fmla="val 16667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神崎ー</a:t>
          </a:r>
          <a:r>
            <a:rPr kumimoji="1" lang="ja-JP" altLang="ja-JP" sz="1100">
              <a:solidFill>
                <a:srgbClr val="C00000"/>
              </a:solidFill>
              <a:latin typeface="+mn-lt"/>
              <a:ea typeface="+mn-ea"/>
              <a:cs typeface="+mn-cs"/>
            </a:rPr>
            <a:t>（間道）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次屋ー下・上坂部ー塚口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ー南野ー昆陽ー中野ー安倉ー小浜</a:t>
          </a:r>
          <a:endParaRPr kumimoji="1" lang="en-US" altLang="ja-JP" sz="11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＝</a:t>
          </a:r>
          <a:r>
            <a:rPr kumimoji="1" lang="en-US" altLang="ja-JP" sz="1100">
              <a:ln>
                <a:noFill/>
              </a:ln>
              <a:solidFill>
                <a:sysClr val="windowText" lastClr="000000"/>
              </a:solidFill>
            </a:rPr>
            <a:t>12.86,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実測</a:t>
          </a:r>
          <a:r>
            <a:rPr kumimoji="1" lang="en-US" altLang="ja-JP" sz="1100">
              <a:ln>
                <a:noFill/>
              </a:ln>
              <a:solidFill>
                <a:sysClr val="windowText" lastClr="000000"/>
              </a:solidFill>
            </a:rPr>
            <a:t>13.38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（</a:t>
          </a:r>
          <a:r>
            <a:rPr kumimoji="1" lang="en-US" altLang="ja-JP" sz="1100">
              <a:ln>
                <a:noFill/>
              </a:ln>
              <a:solidFill>
                <a:sysClr val="windowText" lastClr="000000"/>
              </a:solidFill>
            </a:rPr>
            <a:t>0.12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長い）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304800</xdr:colOff>
      <xdr:row>15</xdr:row>
      <xdr:rowOff>28575</xdr:rowOff>
    </xdr:from>
    <xdr:to>
      <xdr:col>16</xdr:col>
      <xdr:colOff>333375</xdr:colOff>
      <xdr:row>21</xdr:row>
      <xdr:rowOff>152401</xdr:rowOff>
    </xdr:to>
    <xdr:sp macro="" textlink="">
      <xdr:nvSpPr>
        <xdr:cNvPr id="2" name="角丸四角形吹き出し 1"/>
        <xdr:cNvSpPr/>
      </xdr:nvSpPr>
      <xdr:spPr>
        <a:xfrm>
          <a:off x="9420225" y="2600325"/>
          <a:ext cx="2085975" cy="1152526"/>
        </a:xfrm>
        <a:prstGeom prst="wedgeRoundRectCallout">
          <a:avLst>
            <a:gd name="adj1" fmla="val -95064"/>
            <a:gd name="adj2" fmla="val -25011"/>
            <a:gd name="adj3" fmla="val 16667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片山町４丁目までを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吹田渡しを起点に実測をした場合は２．２４ｋｍであった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+</a:t>
          </a:r>
          <a:r>
            <a:rPr kumimoji="1" lang="ja-JP" altLang="en-US" sz="1100" b="1">
              <a:solidFill>
                <a:sysClr val="windowText" lastClr="000000"/>
              </a:solidFill>
            </a:rPr>
            <a:t>０．６８ｋｍすると、１７．２５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ｋｍ、率０．９９となる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323847</xdr:colOff>
      <xdr:row>7</xdr:row>
      <xdr:rowOff>95250</xdr:rowOff>
    </xdr:from>
    <xdr:to>
      <xdr:col>18</xdr:col>
      <xdr:colOff>238124</xdr:colOff>
      <xdr:row>11</xdr:row>
      <xdr:rowOff>28575</xdr:rowOff>
    </xdr:to>
    <xdr:sp macro="" textlink="">
      <xdr:nvSpPr>
        <xdr:cNvPr id="3" name="角丸四角形吹き出し 2"/>
        <xdr:cNvSpPr/>
      </xdr:nvSpPr>
      <xdr:spPr>
        <a:xfrm>
          <a:off x="9439272" y="1295400"/>
          <a:ext cx="3343277" cy="619125"/>
        </a:xfrm>
        <a:prstGeom prst="wedgeRoundRectCallout">
          <a:avLst>
            <a:gd name="adj1" fmla="val -79142"/>
            <a:gd name="adj2" fmla="val -17290"/>
            <a:gd name="adj3" fmla="val 16667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旧道想定距離０．４２ｋｍとなり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控除０ｋｍ、とした。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3"/>
  <sheetViews>
    <sheetView tabSelected="1" workbookViewId="0"/>
  </sheetViews>
  <sheetFormatPr defaultRowHeight="13.5"/>
  <cols>
    <col min="1" max="1" width="3.875" customWidth="1"/>
    <col min="2" max="2" width="20.625" customWidth="1"/>
    <col min="3" max="3" width="6.625" customWidth="1"/>
    <col min="4" max="4" width="7.5" customWidth="1"/>
    <col min="5" max="5" width="5.875" customWidth="1"/>
    <col min="6" max="6" width="5.625" customWidth="1"/>
    <col min="7" max="7" width="7.125" customWidth="1"/>
    <col min="8" max="8" width="8.375" customWidth="1"/>
    <col min="9" max="9" width="9" customWidth="1"/>
    <col min="10" max="10" width="8.75" customWidth="1"/>
    <col min="13" max="13" width="16.625" customWidth="1"/>
  </cols>
  <sheetData>
    <row r="1" spans="1:13">
      <c r="A1" s="10" t="s">
        <v>0</v>
      </c>
      <c r="B1" s="11" t="s">
        <v>93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67</v>
      </c>
      <c r="I1" s="11" t="s">
        <v>6</v>
      </c>
      <c r="J1" s="11" t="s">
        <v>43</v>
      </c>
      <c r="K1" s="11" t="s">
        <v>44</v>
      </c>
      <c r="L1" s="12" t="s">
        <v>45</v>
      </c>
      <c r="M1" s="84" t="s">
        <v>390</v>
      </c>
    </row>
    <row r="2" spans="1:13">
      <c r="A2" s="13">
        <v>1</v>
      </c>
      <c r="B2" s="14" t="s">
        <v>7</v>
      </c>
      <c r="C2" s="1" t="s">
        <v>8</v>
      </c>
      <c r="D2" s="1" t="s">
        <v>9</v>
      </c>
      <c r="E2" s="1">
        <v>1</v>
      </c>
      <c r="F2" s="1">
        <v>31</v>
      </c>
      <c r="G2" s="32">
        <f>IF(ISBLANK(E2),"",ROUND((E2*3927+F2*109.09)/1000,2))</f>
        <v>7.31</v>
      </c>
      <c r="H2" s="1">
        <v>7.92</v>
      </c>
      <c r="I2" s="32">
        <f>K2-J2</f>
        <v>8.16</v>
      </c>
      <c r="J2" s="1">
        <v>23.49</v>
      </c>
      <c r="K2" s="1">
        <v>31.65</v>
      </c>
      <c r="L2" s="15"/>
      <c r="M2" s="86">
        <f>I2/G2</f>
        <v>1.1162790697674418</v>
      </c>
    </row>
    <row r="3" spans="1:13">
      <c r="A3" s="16">
        <v>1.1000000000000001</v>
      </c>
      <c r="B3" s="22" t="s">
        <v>121</v>
      </c>
      <c r="C3" s="20" t="s">
        <v>8</v>
      </c>
      <c r="D3" s="1" t="s">
        <v>10</v>
      </c>
      <c r="E3" s="14"/>
      <c r="F3" s="14"/>
      <c r="G3" s="14" t="str">
        <f t="shared" ref="G3:G66" si="0">IF(ISBLANK(E3),"",ROUND((E3*3927+F3*109.09)/1000,2))</f>
        <v/>
      </c>
      <c r="H3" s="14"/>
      <c r="I3" s="14"/>
      <c r="J3" s="31">
        <v>30.89</v>
      </c>
      <c r="K3" s="14"/>
      <c r="L3" s="17"/>
      <c r="M3" s="85"/>
    </row>
    <row r="4" spans="1:13">
      <c r="A4" s="16">
        <v>1.2</v>
      </c>
      <c r="B4" s="22" t="s">
        <v>120</v>
      </c>
      <c r="C4" s="20"/>
      <c r="D4" s="1" t="s">
        <v>11</v>
      </c>
      <c r="E4" s="14"/>
      <c r="F4" s="14"/>
      <c r="G4" s="14" t="str">
        <f t="shared" si="0"/>
        <v/>
      </c>
      <c r="H4" s="14"/>
      <c r="I4" s="14"/>
      <c r="J4" s="31">
        <v>30.48</v>
      </c>
      <c r="K4" s="14"/>
      <c r="L4" s="17"/>
      <c r="M4" s="85"/>
    </row>
    <row r="5" spans="1:13">
      <c r="A5" s="16">
        <v>1.3</v>
      </c>
      <c r="B5" s="22" t="s">
        <v>122</v>
      </c>
      <c r="C5" s="20"/>
      <c r="D5" s="1" t="s">
        <v>12</v>
      </c>
      <c r="E5" s="14"/>
      <c r="F5" s="14"/>
      <c r="G5" s="14" t="str">
        <f t="shared" si="0"/>
        <v/>
      </c>
      <c r="H5" s="14"/>
      <c r="I5" s="14"/>
      <c r="J5" s="31">
        <v>29.7</v>
      </c>
      <c r="K5" s="14"/>
      <c r="L5" s="17"/>
      <c r="M5" s="85"/>
    </row>
    <row r="6" spans="1:13">
      <c r="A6" s="16">
        <v>1.4</v>
      </c>
      <c r="B6" s="22" t="s">
        <v>119</v>
      </c>
      <c r="C6" s="20"/>
      <c r="D6" s="1" t="s">
        <v>13</v>
      </c>
      <c r="E6" s="14"/>
      <c r="F6" s="14"/>
      <c r="G6" s="14" t="str">
        <f t="shared" si="0"/>
        <v/>
      </c>
      <c r="H6" s="14"/>
      <c r="I6" s="14"/>
      <c r="J6" s="31">
        <v>28.33</v>
      </c>
      <c r="K6" s="14"/>
      <c r="L6" s="17"/>
      <c r="M6" s="85"/>
    </row>
    <row r="7" spans="1:13">
      <c r="A7" s="16">
        <v>1.5</v>
      </c>
      <c r="B7" s="22" t="s">
        <v>118</v>
      </c>
      <c r="C7" s="20"/>
      <c r="D7" s="1" t="s">
        <v>14</v>
      </c>
      <c r="E7" s="14"/>
      <c r="F7" s="14"/>
      <c r="G7" s="14" t="str">
        <f t="shared" si="0"/>
        <v/>
      </c>
      <c r="H7" s="14"/>
      <c r="I7" s="14"/>
      <c r="J7" s="31">
        <v>26.91</v>
      </c>
      <c r="K7" s="14"/>
      <c r="L7" s="17"/>
      <c r="M7" s="85"/>
    </row>
    <row r="8" spans="1:13">
      <c r="A8" s="16">
        <v>1.6</v>
      </c>
      <c r="B8" s="22" t="s">
        <v>117</v>
      </c>
      <c r="C8" s="20"/>
      <c r="D8" s="1" t="s">
        <v>15</v>
      </c>
      <c r="E8" s="14"/>
      <c r="F8" s="14"/>
      <c r="G8" s="14" t="str">
        <f t="shared" si="0"/>
        <v/>
      </c>
      <c r="H8" s="14"/>
      <c r="I8" s="14"/>
      <c r="J8" s="31">
        <v>24.72</v>
      </c>
      <c r="K8" s="14"/>
      <c r="L8" s="17"/>
      <c r="M8" s="85"/>
    </row>
    <row r="9" spans="1:13">
      <c r="A9" s="16">
        <v>1.7</v>
      </c>
      <c r="B9" s="22" t="s">
        <v>116</v>
      </c>
      <c r="C9" s="20"/>
      <c r="D9" s="1" t="s">
        <v>16</v>
      </c>
      <c r="E9" s="14"/>
      <c r="F9" s="14"/>
      <c r="G9" s="14" t="str">
        <f t="shared" si="0"/>
        <v/>
      </c>
      <c r="H9" s="14"/>
      <c r="I9" s="14"/>
      <c r="J9" s="31">
        <v>24</v>
      </c>
      <c r="K9" s="14"/>
      <c r="L9" s="17"/>
      <c r="M9" s="85"/>
    </row>
    <row r="10" spans="1:13">
      <c r="A10" s="16">
        <v>1.8</v>
      </c>
      <c r="B10" s="22" t="s">
        <v>115</v>
      </c>
      <c r="C10" s="20"/>
      <c r="D10" s="1" t="s">
        <v>9</v>
      </c>
      <c r="E10" s="14"/>
      <c r="F10" s="14"/>
      <c r="G10" s="14" t="str">
        <f t="shared" si="0"/>
        <v/>
      </c>
      <c r="H10" s="14"/>
      <c r="I10" s="14"/>
      <c r="J10" s="31">
        <v>16.649999999999999</v>
      </c>
      <c r="K10" s="14"/>
      <c r="L10" s="17"/>
      <c r="M10" s="85"/>
    </row>
    <row r="11" spans="1:13">
      <c r="A11" s="13">
        <v>2</v>
      </c>
      <c r="B11" s="14"/>
      <c r="C11" s="1" t="s">
        <v>9</v>
      </c>
      <c r="D11" s="1" t="s">
        <v>17</v>
      </c>
      <c r="E11" s="1">
        <v>1</v>
      </c>
      <c r="F11" s="36">
        <v>0</v>
      </c>
      <c r="G11" s="32">
        <f t="shared" si="0"/>
        <v>3.93</v>
      </c>
      <c r="H11" s="1">
        <v>6.68</v>
      </c>
      <c r="I11" s="32">
        <f>K11-J11</f>
        <v>6.84</v>
      </c>
      <c r="J11" s="1">
        <v>16.649999999999999</v>
      </c>
      <c r="K11" s="1">
        <v>23.49</v>
      </c>
      <c r="L11" s="15"/>
      <c r="M11" s="86">
        <f>I11/G11</f>
        <v>1.7404580152671754</v>
      </c>
    </row>
    <row r="12" spans="1:13">
      <c r="A12" s="13">
        <v>2.1</v>
      </c>
      <c r="B12" s="22" t="s">
        <v>111</v>
      </c>
      <c r="C12" s="20"/>
      <c r="D12" s="1" t="s">
        <v>18</v>
      </c>
      <c r="E12" s="14"/>
      <c r="F12" s="14"/>
      <c r="G12" s="14" t="str">
        <f t="shared" si="0"/>
        <v/>
      </c>
      <c r="H12" s="14"/>
      <c r="I12" s="14"/>
      <c r="J12" s="31">
        <v>23.04</v>
      </c>
      <c r="K12" s="14"/>
      <c r="L12" s="17"/>
      <c r="M12" s="85"/>
    </row>
    <row r="13" spans="1:13">
      <c r="A13" s="13">
        <v>2.2000000000000002</v>
      </c>
      <c r="B13" s="22" t="s">
        <v>112</v>
      </c>
      <c r="C13" s="20"/>
      <c r="D13" s="1" t="s">
        <v>19</v>
      </c>
      <c r="E13" s="14"/>
      <c r="F13" s="14"/>
      <c r="G13" s="14" t="str">
        <f t="shared" si="0"/>
        <v/>
      </c>
      <c r="H13" s="14"/>
      <c r="I13" s="14"/>
      <c r="J13" s="31">
        <v>21.83</v>
      </c>
      <c r="K13" s="14"/>
      <c r="L13" s="17"/>
      <c r="M13" s="85"/>
    </row>
    <row r="14" spans="1:13">
      <c r="A14" s="13">
        <v>2.2999999999999998</v>
      </c>
      <c r="B14" s="22"/>
      <c r="C14" s="20"/>
      <c r="D14" s="1" t="s">
        <v>20</v>
      </c>
      <c r="E14" s="14"/>
      <c r="F14" s="14"/>
      <c r="G14" s="14" t="str">
        <f t="shared" si="0"/>
        <v/>
      </c>
      <c r="H14" s="14"/>
      <c r="I14" s="14"/>
      <c r="J14" s="31"/>
      <c r="K14" s="14"/>
      <c r="L14" s="17"/>
      <c r="M14" s="85"/>
    </row>
    <row r="15" spans="1:13">
      <c r="A15" s="13">
        <v>2.4</v>
      </c>
      <c r="B15" s="22" t="s">
        <v>113</v>
      </c>
      <c r="C15" s="20"/>
      <c r="D15" s="1" t="s">
        <v>21</v>
      </c>
      <c r="E15" s="14"/>
      <c r="F15" s="14"/>
      <c r="G15" s="14" t="str">
        <f t="shared" si="0"/>
        <v/>
      </c>
      <c r="H15" s="14"/>
      <c r="I15" s="14"/>
      <c r="J15" s="31">
        <v>19.77</v>
      </c>
      <c r="K15" s="14"/>
      <c r="L15" s="17"/>
      <c r="M15" s="85"/>
    </row>
    <row r="16" spans="1:13">
      <c r="A16" s="13">
        <v>2.5</v>
      </c>
      <c r="B16" s="23" t="s">
        <v>114</v>
      </c>
      <c r="C16" s="20"/>
      <c r="D16" s="1" t="s">
        <v>22</v>
      </c>
      <c r="E16" s="14"/>
      <c r="F16" s="14"/>
      <c r="G16" s="14" t="str">
        <f t="shared" si="0"/>
        <v/>
      </c>
      <c r="H16" s="14"/>
      <c r="I16" s="14"/>
      <c r="J16" s="31">
        <v>19.079999999999998</v>
      </c>
      <c r="K16" s="14"/>
      <c r="L16" s="17"/>
      <c r="M16" s="85"/>
    </row>
    <row r="17" spans="1:13">
      <c r="A17" s="13">
        <v>2.6</v>
      </c>
      <c r="B17" s="22" t="s">
        <v>110</v>
      </c>
      <c r="C17" s="20"/>
      <c r="D17" s="1" t="s">
        <v>23</v>
      </c>
      <c r="E17" s="14"/>
      <c r="F17" s="14"/>
      <c r="G17" s="14" t="str">
        <f t="shared" si="0"/>
        <v/>
      </c>
      <c r="H17" s="14"/>
      <c r="I17" s="14"/>
      <c r="J17" s="31">
        <v>18.8</v>
      </c>
      <c r="K17" s="14"/>
      <c r="L17" s="17"/>
      <c r="M17" s="85"/>
    </row>
    <row r="18" spans="1:13">
      <c r="A18" s="13">
        <v>2.7</v>
      </c>
      <c r="B18" s="22" t="s">
        <v>109</v>
      </c>
      <c r="C18" s="20"/>
      <c r="D18" s="1" t="s">
        <v>24</v>
      </c>
      <c r="E18" s="14"/>
      <c r="F18" s="14"/>
      <c r="G18" s="14" t="str">
        <f t="shared" si="0"/>
        <v/>
      </c>
      <c r="H18" s="14"/>
      <c r="I18" s="14"/>
      <c r="J18" s="31">
        <v>17.66</v>
      </c>
      <c r="K18" s="14"/>
      <c r="L18" s="17"/>
      <c r="M18" s="85"/>
    </row>
    <row r="19" spans="1:13">
      <c r="A19" s="13">
        <v>2.8</v>
      </c>
      <c r="B19" s="22"/>
      <c r="C19" s="20"/>
      <c r="D19" s="1" t="s">
        <v>25</v>
      </c>
      <c r="E19" s="14"/>
      <c r="F19" s="14"/>
      <c r="G19" s="14" t="str">
        <f t="shared" si="0"/>
        <v/>
      </c>
      <c r="H19" s="14"/>
      <c r="I19" s="14"/>
      <c r="J19" s="31"/>
      <c r="K19" s="14"/>
      <c r="L19" s="17"/>
      <c r="M19" s="85"/>
    </row>
    <row r="20" spans="1:13">
      <c r="A20" s="13">
        <v>2.9</v>
      </c>
      <c r="B20" s="22" t="s">
        <v>357</v>
      </c>
      <c r="C20" s="20"/>
      <c r="D20" s="1" t="s">
        <v>17</v>
      </c>
      <c r="E20" s="14"/>
      <c r="F20" s="14"/>
      <c r="G20" s="14" t="str">
        <f t="shared" si="0"/>
        <v/>
      </c>
      <c r="H20" s="14"/>
      <c r="I20" s="14"/>
      <c r="J20" s="31">
        <v>16.649999999999999</v>
      </c>
      <c r="K20" s="14"/>
      <c r="L20" s="17"/>
      <c r="M20" s="85"/>
    </row>
    <row r="21" spans="1:13">
      <c r="A21" s="13">
        <v>3</v>
      </c>
      <c r="B21" s="22"/>
      <c r="C21" s="1" t="s">
        <v>17</v>
      </c>
      <c r="D21" s="1" t="s">
        <v>26</v>
      </c>
      <c r="E21" s="1">
        <v>2</v>
      </c>
      <c r="F21" s="1">
        <v>12</v>
      </c>
      <c r="G21" s="32">
        <f t="shared" si="0"/>
        <v>9.16</v>
      </c>
      <c r="H21" s="1">
        <v>9.0399999999999991</v>
      </c>
      <c r="I21" s="32">
        <f>K21-J21</f>
        <v>9.2499999999999982</v>
      </c>
      <c r="J21" s="1">
        <v>7.4</v>
      </c>
      <c r="K21" s="1">
        <v>16.649999999999999</v>
      </c>
      <c r="L21" s="15"/>
      <c r="M21" s="86">
        <f>I21/G21</f>
        <v>1.0098253275109168</v>
      </c>
    </row>
    <row r="22" spans="1:13">
      <c r="A22" s="13">
        <v>3.1</v>
      </c>
      <c r="B22" s="22" t="s">
        <v>102</v>
      </c>
      <c r="C22" s="20"/>
      <c r="D22" s="1" t="s">
        <v>27</v>
      </c>
      <c r="E22" s="14"/>
      <c r="F22" s="14"/>
      <c r="G22" s="14" t="str">
        <f t="shared" si="0"/>
        <v/>
      </c>
      <c r="H22" s="14"/>
      <c r="I22" s="14"/>
      <c r="J22" s="31">
        <v>16.37</v>
      </c>
      <c r="K22" s="14"/>
      <c r="L22" s="17"/>
      <c r="M22" s="85"/>
    </row>
    <row r="23" spans="1:13">
      <c r="A23" s="13">
        <v>3.2</v>
      </c>
      <c r="B23" s="22" t="s">
        <v>103</v>
      </c>
      <c r="C23" s="20"/>
      <c r="D23" s="1" t="s">
        <v>28</v>
      </c>
      <c r="E23" s="14"/>
      <c r="F23" s="14"/>
      <c r="G23" s="14" t="str">
        <f t="shared" si="0"/>
        <v/>
      </c>
      <c r="H23" s="14"/>
      <c r="I23" s="14"/>
      <c r="J23" s="31">
        <v>14.07</v>
      </c>
      <c r="K23" s="14"/>
      <c r="L23" s="17"/>
      <c r="M23" s="85"/>
    </row>
    <row r="24" spans="1:13">
      <c r="A24" s="13">
        <v>3.3</v>
      </c>
      <c r="B24" s="22" t="s">
        <v>104</v>
      </c>
      <c r="C24" s="20"/>
      <c r="D24" s="1" t="s">
        <v>29</v>
      </c>
      <c r="E24" s="14"/>
      <c r="F24" s="14"/>
      <c r="G24" s="14" t="str">
        <f t="shared" si="0"/>
        <v/>
      </c>
      <c r="H24" s="14"/>
      <c r="I24" s="14"/>
      <c r="J24" s="31">
        <v>12.95</v>
      </c>
      <c r="K24" s="14"/>
      <c r="L24" s="17"/>
      <c r="M24" s="85"/>
    </row>
    <row r="25" spans="1:13">
      <c r="A25" s="13">
        <v>3.4</v>
      </c>
      <c r="B25" s="23" t="s">
        <v>105</v>
      </c>
      <c r="C25" s="20"/>
      <c r="D25" s="1" t="s">
        <v>30</v>
      </c>
      <c r="E25" s="14"/>
      <c r="F25" s="14"/>
      <c r="G25" s="14" t="str">
        <f t="shared" si="0"/>
        <v/>
      </c>
      <c r="H25" s="14"/>
      <c r="I25" s="14"/>
      <c r="J25" s="31">
        <v>11.79</v>
      </c>
      <c r="K25" s="14"/>
      <c r="L25" s="17"/>
      <c r="M25" s="85"/>
    </row>
    <row r="26" spans="1:13">
      <c r="A26" s="13">
        <v>3.5</v>
      </c>
      <c r="B26" s="22"/>
      <c r="C26" s="20"/>
      <c r="D26" s="1" t="s">
        <v>31</v>
      </c>
      <c r="E26" s="14"/>
      <c r="F26" s="14"/>
      <c r="G26" s="14" t="str">
        <f t="shared" si="0"/>
        <v/>
      </c>
      <c r="H26" s="14"/>
      <c r="I26" s="14"/>
      <c r="J26" s="31"/>
      <c r="K26" s="14"/>
      <c r="L26" s="17"/>
      <c r="M26" s="85"/>
    </row>
    <row r="27" spans="1:13">
      <c r="A27" s="13">
        <v>3.6</v>
      </c>
      <c r="B27" s="23" t="s">
        <v>106</v>
      </c>
      <c r="C27" s="20"/>
      <c r="D27" s="1" t="s">
        <v>32</v>
      </c>
      <c r="E27" s="14"/>
      <c r="F27" s="14"/>
      <c r="G27" s="14" t="str">
        <f t="shared" si="0"/>
        <v/>
      </c>
      <c r="H27" s="14"/>
      <c r="I27" s="14"/>
      <c r="J27" s="31">
        <v>10.08</v>
      </c>
      <c r="K27" s="14"/>
      <c r="L27" s="17"/>
      <c r="M27" s="85"/>
    </row>
    <row r="28" spans="1:13">
      <c r="A28" s="13">
        <v>3.7</v>
      </c>
      <c r="B28" s="22"/>
      <c r="C28" s="20"/>
      <c r="D28" s="1" t="s">
        <v>33</v>
      </c>
      <c r="E28" s="14"/>
      <c r="F28" s="14"/>
      <c r="G28" s="14" t="str">
        <f t="shared" si="0"/>
        <v/>
      </c>
      <c r="H28" s="14"/>
      <c r="I28" s="14"/>
      <c r="J28" s="31"/>
      <c r="K28" s="14"/>
      <c r="L28" s="17"/>
      <c r="M28" s="85"/>
    </row>
    <row r="29" spans="1:13">
      <c r="A29" s="13">
        <v>3.8</v>
      </c>
      <c r="B29" s="23" t="s">
        <v>107</v>
      </c>
      <c r="C29" s="20"/>
      <c r="D29" s="1" t="s">
        <v>34</v>
      </c>
      <c r="E29" s="14"/>
      <c r="F29" s="14"/>
      <c r="G29" s="14" t="str">
        <f t="shared" si="0"/>
        <v/>
      </c>
      <c r="H29" s="14"/>
      <c r="I29" s="14"/>
      <c r="J29" s="31">
        <v>8.85</v>
      </c>
      <c r="K29" s="14"/>
      <c r="L29" s="17"/>
      <c r="M29" s="85"/>
    </row>
    <row r="30" spans="1:13">
      <c r="A30" s="13">
        <v>3.9</v>
      </c>
      <c r="B30" s="22"/>
      <c r="C30" s="20"/>
      <c r="D30" s="1" t="s">
        <v>35</v>
      </c>
      <c r="E30" s="14"/>
      <c r="F30" s="14"/>
      <c r="G30" s="14" t="str">
        <f t="shared" si="0"/>
        <v/>
      </c>
      <c r="H30" s="14"/>
      <c r="I30" s="14"/>
      <c r="J30" s="31"/>
      <c r="K30" s="14"/>
      <c r="L30" s="17"/>
      <c r="M30" s="85"/>
    </row>
    <row r="31" spans="1:13">
      <c r="A31" s="13">
        <v>3.91</v>
      </c>
      <c r="B31" s="22"/>
      <c r="C31" s="20"/>
      <c r="D31" s="1" t="s">
        <v>36</v>
      </c>
      <c r="E31" s="14"/>
      <c r="F31" s="14"/>
      <c r="G31" s="14" t="str">
        <f t="shared" si="0"/>
        <v/>
      </c>
      <c r="H31" s="14"/>
      <c r="I31" s="14"/>
      <c r="J31" s="31"/>
      <c r="K31" s="14"/>
      <c r="L31" s="17"/>
      <c r="M31" s="85"/>
    </row>
    <row r="32" spans="1:13">
      <c r="A32" s="13">
        <v>3.92</v>
      </c>
      <c r="B32" s="22" t="s">
        <v>108</v>
      </c>
      <c r="C32" s="20"/>
      <c r="D32" s="1" t="s">
        <v>26</v>
      </c>
      <c r="E32" s="14"/>
      <c r="F32" s="14"/>
      <c r="G32" s="14" t="str">
        <f t="shared" si="0"/>
        <v/>
      </c>
      <c r="H32" s="14"/>
      <c r="I32" s="14"/>
      <c r="J32" s="31">
        <v>7.4</v>
      </c>
      <c r="K32" s="14"/>
      <c r="L32" s="17"/>
      <c r="M32" s="85"/>
    </row>
    <row r="33" spans="1:13">
      <c r="A33" s="13">
        <v>4</v>
      </c>
      <c r="B33" s="22"/>
      <c r="C33" s="1" t="s">
        <v>26</v>
      </c>
      <c r="D33" s="1" t="s">
        <v>37</v>
      </c>
      <c r="E33" s="1">
        <v>1</v>
      </c>
      <c r="F33" s="1">
        <v>30</v>
      </c>
      <c r="G33" s="32">
        <f t="shared" si="0"/>
        <v>7.2</v>
      </c>
      <c r="H33" s="1">
        <v>7.1</v>
      </c>
      <c r="I33" s="32">
        <f>K33-J33</f>
        <v>7.4</v>
      </c>
      <c r="J33" s="1">
        <v>0</v>
      </c>
      <c r="K33" s="1">
        <v>7.4</v>
      </c>
      <c r="L33" s="15"/>
      <c r="M33" s="86">
        <f>I33/G33</f>
        <v>1.0277777777777779</v>
      </c>
    </row>
    <row r="34" spans="1:13">
      <c r="A34" s="13">
        <v>4.0999999999999996</v>
      </c>
      <c r="B34" s="22" t="s">
        <v>356</v>
      </c>
      <c r="C34" s="20"/>
      <c r="D34" s="1" t="s">
        <v>38</v>
      </c>
      <c r="E34" s="14"/>
      <c r="F34" s="14"/>
      <c r="G34" s="14" t="str">
        <f t="shared" si="0"/>
        <v/>
      </c>
      <c r="H34" s="14"/>
      <c r="I34" s="14"/>
      <c r="J34" s="31">
        <v>5.85</v>
      </c>
      <c r="K34" s="14"/>
      <c r="L34" s="17"/>
      <c r="M34" s="85"/>
    </row>
    <row r="35" spans="1:13">
      <c r="A35" s="13">
        <v>4.2</v>
      </c>
      <c r="B35" s="22" t="s">
        <v>360</v>
      </c>
      <c r="C35" s="20"/>
      <c r="D35" s="1" t="s">
        <v>39</v>
      </c>
      <c r="E35" s="14"/>
      <c r="F35" s="14"/>
      <c r="G35" s="14" t="str">
        <f t="shared" si="0"/>
        <v/>
      </c>
      <c r="H35" s="14"/>
      <c r="I35" s="14"/>
      <c r="J35" s="31">
        <v>4.54</v>
      </c>
      <c r="K35" s="14"/>
      <c r="L35" s="17"/>
      <c r="M35" s="85"/>
    </row>
    <row r="36" spans="1:13">
      <c r="A36" s="13">
        <v>4.3</v>
      </c>
      <c r="B36" s="22" t="s">
        <v>359</v>
      </c>
      <c r="C36" s="20"/>
      <c r="D36" s="1" t="s">
        <v>40</v>
      </c>
      <c r="E36" s="14"/>
      <c r="F36" s="14"/>
      <c r="G36" s="14" t="str">
        <f t="shared" si="0"/>
        <v/>
      </c>
      <c r="H36" s="14"/>
      <c r="I36" s="14"/>
      <c r="J36" s="31">
        <v>3.83</v>
      </c>
      <c r="K36" s="14"/>
      <c r="L36" s="17"/>
      <c r="M36" s="85"/>
    </row>
    <row r="37" spans="1:13">
      <c r="A37" s="13">
        <v>4.4000000000000004</v>
      </c>
      <c r="B37" s="22" t="s">
        <v>355</v>
      </c>
      <c r="C37" s="20"/>
      <c r="D37" s="1" t="s">
        <v>41</v>
      </c>
      <c r="E37" s="14"/>
      <c r="F37" s="14"/>
      <c r="G37" s="14" t="str">
        <f t="shared" si="0"/>
        <v/>
      </c>
      <c r="H37" s="14"/>
      <c r="I37" s="14"/>
      <c r="J37" s="31">
        <v>1.39</v>
      </c>
      <c r="K37" s="14"/>
      <c r="L37" s="17"/>
      <c r="M37" s="85"/>
    </row>
    <row r="38" spans="1:13">
      <c r="A38" s="13">
        <v>4.5</v>
      </c>
      <c r="B38" s="22" t="s">
        <v>358</v>
      </c>
      <c r="C38" s="20"/>
      <c r="D38" s="1" t="s">
        <v>42</v>
      </c>
      <c r="E38" s="14"/>
      <c r="F38" s="14"/>
      <c r="G38" s="14" t="str">
        <f t="shared" si="0"/>
        <v/>
      </c>
      <c r="H38" s="14"/>
      <c r="I38" s="14"/>
      <c r="J38" s="31">
        <v>0.75</v>
      </c>
      <c r="K38" s="14"/>
      <c r="L38" s="17"/>
      <c r="M38" s="85"/>
    </row>
    <row r="39" spans="1:13">
      <c r="A39" s="13">
        <v>4.5999999999999996</v>
      </c>
      <c r="B39" s="22" t="s">
        <v>354</v>
      </c>
      <c r="C39" s="20"/>
      <c r="D39" s="1" t="s">
        <v>37</v>
      </c>
      <c r="E39" s="14"/>
      <c r="F39" s="14"/>
      <c r="G39" s="14" t="str">
        <f t="shared" si="0"/>
        <v/>
      </c>
      <c r="H39" s="14"/>
      <c r="I39" s="14"/>
      <c r="J39" s="31">
        <v>0</v>
      </c>
      <c r="K39" s="14"/>
      <c r="L39" s="17"/>
      <c r="M39" s="85"/>
    </row>
    <row r="40" spans="1:13">
      <c r="A40" s="13">
        <v>5</v>
      </c>
      <c r="B40" s="22" t="s">
        <v>71</v>
      </c>
      <c r="C40" s="1" t="s">
        <v>37</v>
      </c>
      <c r="D40" s="1" t="s">
        <v>46</v>
      </c>
      <c r="E40" s="1">
        <v>2</v>
      </c>
      <c r="F40" s="1">
        <v>2</v>
      </c>
      <c r="G40" s="32">
        <f t="shared" si="0"/>
        <v>8.07</v>
      </c>
      <c r="H40" s="1">
        <v>8.5</v>
      </c>
      <c r="I40" s="32">
        <f>K40-J40-L40</f>
        <v>8.6</v>
      </c>
      <c r="J40" s="1">
        <v>0</v>
      </c>
      <c r="K40" s="1">
        <v>10.27</v>
      </c>
      <c r="L40" s="15">
        <v>1.67</v>
      </c>
      <c r="M40" s="86">
        <f>I40/G40</f>
        <v>1.0656753407682775</v>
      </c>
    </row>
    <row r="41" spans="1:13">
      <c r="A41" s="13">
        <v>5.0999999999999996</v>
      </c>
      <c r="B41" s="22" t="s">
        <v>94</v>
      </c>
      <c r="C41" s="20"/>
      <c r="D41" s="1" t="s">
        <v>47</v>
      </c>
      <c r="E41" s="14"/>
      <c r="F41" s="14"/>
      <c r="G41" s="14" t="str">
        <f t="shared" si="0"/>
        <v/>
      </c>
      <c r="H41" s="14"/>
      <c r="I41" s="24">
        <f>J41-J40-L41</f>
        <v>1.2</v>
      </c>
      <c r="J41" s="1">
        <v>1.2</v>
      </c>
      <c r="K41" s="1"/>
      <c r="L41" s="17"/>
      <c r="M41" s="85"/>
    </row>
    <row r="42" spans="1:13">
      <c r="A42" s="13">
        <v>5.2</v>
      </c>
      <c r="B42" s="22" t="s">
        <v>84</v>
      </c>
      <c r="C42" s="20"/>
      <c r="D42" s="1" t="s">
        <v>48</v>
      </c>
      <c r="E42" s="14"/>
      <c r="F42" s="14"/>
      <c r="G42" s="14" t="str">
        <f t="shared" si="0"/>
        <v/>
      </c>
      <c r="H42" s="14"/>
      <c r="I42" s="25">
        <f t="shared" ref="I42:I44" si="1">J42-J41-L42</f>
        <v>4.7</v>
      </c>
      <c r="J42" s="1">
        <v>7.57</v>
      </c>
      <c r="K42" s="1"/>
      <c r="L42" s="17">
        <v>1.67</v>
      </c>
      <c r="M42" s="85"/>
    </row>
    <row r="43" spans="1:13">
      <c r="A43" s="13">
        <v>5.3</v>
      </c>
      <c r="B43" s="23" t="s">
        <v>72</v>
      </c>
      <c r="C43" s="20"/>
      <c r="D43" s="1" t="s">
        <v>49</v>
      </c>
      <c r="E43" s="14"/>
      <c r="F43" s="14"/>
      <c r="G43" s="14" t="str">
        <f t="shared" si="0"/>
        <v/>
      </c>
      <c r="H43" s="14"/>
      <c r="I43" s="25">
        <f t="shared" si="1"/>
        <v>0.75</v>
      </c>
      <c r="J43" s="1">
        <v>8.32</v>
      </c>
      <c r="K43" s="1"/>
      <c r="L43" s="17"/>
      <c r="M43" s="85"/>
    </row>
    <row r="44" spans="1:13">
      <c r="A44" s="13">
        <v>5.4</v>
      </c>
      <c r="B44" s="23" t="s">
        <v>95</v>
      </c>
      <c r="C44" s="20"/>
      <c r="D44" s="1" t="s">
        <v>46</v>
      </c>
      <c r="E44" s="14"/>
      <c r="F44" s="14"/>
      <c r="G44" s="14" t="str">
        <f t="shared" si="0"/>
        <v/>
      </c>
      <c r="H44" s="14"/>
      <c r="I44" s="26">
        <f t="shared" si="1"/>
        <v>1.9499999999999993</v>
      </c>
      <c r="J44" s="1">
        <v>10.27</v>
      </c>
      <c r="K44" s="1"/>
      <c r="L44" s="17"/>
      <c r="M44" s="85"/>
    </row>
    <row r="45" spans="1:13">
      <c r="A45" s="13">
        <v>6</v>
      </c>
      <c r="B45" s="14"/>
      <c r="C45" s="1" t="s">
        <v>46</v>
      </c>
      <c r="D45" s="1" t="s">
        <v>50</v>
      </c>
      <c r="E45" s="1">
        <v>4</v>
      </c>
      <c r="F45" s="1">
        <v>5</v>
      </c>
      <c r="G45" s="32">
        <f t="shared" si="0"/>
        <v>16.25</v>
      </c>
      <c r="H45" s="1">
        <v>18.100000000000001</v>
      </c>
      <c r="I45" s="32">
        <f>K45-J45-L45</f>
        <v>18.850000000000001</v>
      </c>
      <c r="J45" s="1">
        <v>10.27</v>
      </c>
      <c r="K45" s="1">
        <v>29.98</v>
      </c>
      <c r="L45" s="19">
        <v>0.86</v>
      </c>
      <c r="M45" s="86">
        <f>I45/G45</f>
        <v>1.1600000000000001</v>
      </c>
    </row>
    <row r="46" spans="1:13">
      <c r="A46" s="13">
        <v>6.1</v>
      </c>
      <c r="B46" s="23" t="s">
        <v>85</v>
      </c>
      <c r="C46" s="20"/>
      <c r="D46" s="1" t="s">
        <v>51</v>
      </c>
      <c r="E46" s="14"/>
      <c r="F46" s="14"/>
      <c r="G46" s="14" t="str">
        <f t="shared" si="0"/>
        <v/>
      </c>
      <c r="H46" s="14"/>
      <c r="I46" s="24">
        <f>J46-J45-L46</f>
        <v>1.7100000000000009</v>
      </c>
      <c r="J46" s="1">
        <v>12.48</v>
      </c>
      <c r="K46" s="1"/>
      <c r="L46" s="17">
        <v>0.5</v>
      </c>
      <c r="M46" s="85"/>
    </row>
    <row r="47" spans="1:13">
      <c r="A47" s="13">
        <v>6.2</v>
      </c>
      <c r="B47" s="23" t="s">
        <v>73</v>
      </c>
      <c r="C47" s="20"/>
      <c r="D47" s="1" t="s">
        <v>52</v>
      </c>
      <c r="E47" s="14"/>
      <c r="F47" s="14"/>
      <c r="G47" s="14" t="str">
        <f t="shared" si="0"/>
        <v/>
      </c>
      <c r="H47" s="14"/>
      <c r="I47" s="25">
        <f t="shared" ref="I47:I56" si="2">J47-J46-L47</f>
        <v>1.1899999999999995</v>
      </c>
      <c r="J47" s="1">
        <v>13.67</v>
      </c>
      <c r="K47" s="1"/>
      <c r="L47" s="17"/>
      <c r="M47" s="85"/>
    </row>
    <row r="48" spans="1:13">
      <c r="A48" s="13">
        <v>6.3</v>
      </c>
      <c r="B48" s="23" t="s">
        <v>86</v>
      </c>
      <c r="C48" s="20"/>
      <c r="D48" s="1" t="s">
        <v>53</v>
      </c>
      <c r="E48" s="14"/>
      <c r="F48" s="14"/>
      <c r="G48" s="14" t="str">
        <f t="shared" si="0"/>
        <v/>
      </c>
      <c r="H48" s="14"/>
      <c r="I48" s="25">
        <f t="shared" si="2"/>
        <v>2.7299999999999986</v>
      </c>
      <c r="J48" s="1">
        <v>16.399999999999999</v>
      </c>
      <c r="K48" s="1"/>
      <c r="L48" s="17"/>
      <c r="M48" s="85"/>
    </row>
    <row r="49" spans="1:13">
      <c r="A49" s="13">
        <v>6.4</v>
      </c>
      <c r="B49" s="23" t="s">
        <v>74</v>
      </c>
      <c r="C49" s="20"/>
      <c r="D49" s="1" t="s">
        <v>54</v>
      </c>
      <c r="E49" s="14"/>
      <c r="F49" s="14"/>
      <c r="G49" s="14" t="str">
        <f t="shared" si="0"/>
        <v/>
      </c>
      <c r="H49" s="14"/>
      <c r="I49" s="25">
        <f t="shared" si="2"/>
        <v>1.6600000000000001</v>
      </c>
      <c r="J49" s="1">
        <v>18.059999999999999</v>
      </c>
      <c r="K49" s="1"/>
      <c r="L49" s="17"/>
      <c r="M49" s="85"/>
    </row>
    <row r="50" spans="1:13">
      <c r="A50" s="13">
        <v>6.5</v>
      </c>
      <c r="B50" s="23" t="s">
        <v>75</v>
      </c>
      <c r="C50" s="20"/>
      <c r="D50" s="1" t="s">
        <v>55</v>
      </c>
      <c r="E50" s="14"/>
      <c r="F50" s="14"/>
      <c r="G50" s="14" t="str">
        <f t="shared" si="0"/>
        <v/>
      </c>
      <c r="H50" s="14"/>
      <c r="I50" s="25">
        <f t="shared" si="2"/>
        <v>2.7699999999999996</v>
      </c>
      <c r="J50" s="1">
        <v>20.83</v>
      </c>
      <c r="K50" s="1"/>
      <c r="L50" s="17"/>
      <c r="M50" s="85"/>
    </row>
    <row r="51" spans="1:13">
      <c r="A51" s="13">
        <v>6.6</v>
      </c>
      <c r="B51" s="23" t="s">
        <v>87</v>
      </c>
      <c r="C51" s="20"/>
      <c r="D51" s="1" t="s">
        <v>56</v>
      </c>
      <c r="E51" s="14"/>
      <c r="F51" s="14"/>
      <c r="G51" s="14" t="str">
        <f t="shared" si="0"/>
        <v/>
      </c>
      <c r="H51" s="14"/>
      <c r="I51" s="25">
        <f t="shared" si="2"/>
        <v>0.60000000000000142</v>
      </c>
      <c r="J51" s="1">
        <v>21.43</v>
      </c>
      <c r="K51" s="1"/>
      <c r="L51" s="17"/>
      <c r="M51" s="85"/>
    </row>
    <row r="52" spans="1:13">
      <c r="A52" s="13">
        <v>6.7</v>
      </c>
      <c r="B52" s="23" t="s">
        <v>76</v>
      </c>
      <c r="C52" s="20"/>
      <c r="D52" s="1" t="s">
        <v>57</v>
      </c>
      <c r="E52" s="14"/>
      <c r="F52" s="14"/>
      <c r="G52" s="14" t="str">
        <f t="shared" si="0"/>
        <v/>
      </c>
      <c r="H52" s="14"/>
      <c r="I52" s="25">
        <f t="shared" si="2"/>
        <v>0.73000000000000043</v>
      </c>
      <c r="J52" s="1">
        <v>22.16</v>
      </c>
      <c r="K52" s="1"/>
      <c r="L52" s="17"/>
      <c r="M52" s="85"/>
    </row>
    <row r="53" spans="1:13">
      <c r="A53" s="13">
        <v>6.8</v>
      </c>
      <c r="B53" s="23" t="s">
        <v>77</v>
      </c>
      <c r="C53" s="20"/>
      <c r="D53" s="1" t="s">
        <v>58</v>
      </c>
      <c r="E53" s="14"/>
      <c r="F53" s="14"/>
      <c r="G53" s="14" t="str">
        <f t="shared" si="0"/>
        <v/>
      </c>
      <c r="H53" s="14"/>
      <c r="I53" s="25">
        <f t="shared" si="2"/>
        <v>3.7800000000000011</v>
      </c>
      <c r="J53" s="1">
        <v>25.94</v>
      </c>
      <c r="K53" s="1"/>
      <c r="L53" s="17"/>
      <c r="M53" s="85"/>
    </row>
    <row r="54" spans="1:13">
      <c r="A54" s="13">
        <v>6.9</v>
      </c>
      <c r="B54" s="23" t="s">
        <v>78</v>
      </c>
      <c r="C54" s="20"/>
      <c r="D54" s="1" t="s">
        <v>59</v>
      </c>
      <c r="E54" s="14"/>
      <c r="F54" s="14"/>
      <c r="G54" s="14" t="str">
        <f t="shared" si="0"/>
        <v/>
      </c>
      <c r="H54" s="14"/>
      <c r="I54" s="25">
        <f t="shared" si="2"/>
        <v>0.25999999999999801</v>
      </c>
      <c r="J54" s="1">
        <v>26.2</v>
      </c>
      <c r="K54" s="1"/>
      <c r="L54" s="17"/>
      <c r="M54" s="85"/>
    </row>
    <row r="55" spans="1:13">
      <c r="A55" s="13">
        <v>6.91</v>
      </c>
      <c r="B55" s="23" t="s">
        <v>79</v>
      </c>
      <c r="C55" s="20"/>
      <c r="D55" s="1" t="s">
        <v>68</v>
      </c>
      <c r="E55" s="14"/>
      <c r="F55" s="14"/>
      <c r="G55" s="14" t="str">
        <f t="shared" si="0"/>
        <v/>
      </c>
      <c r="H55" s="14"/>
      <c r="I55" s="25">
        <f t="shared" si="2"/>
        <v>0.37000000000000099</v>
      </c>
      <c r="J55" s="1">
        <v>26.57</v>
      </c>
      <c r="K55" s="1"/>
      <c r="L55" s="17"/>
      <c r="M55" s="85"/>
    </row>
    <row r="56" spans="1:13">
      <c r="A56" s="13">
        <v>6.92</v>
      </c>
      <c r="B56" s="23" t="s">
        <v>80</v>
      </c>
      <c r="C56" s="20"/>
      <c r="D56" s="1" t="s">
        <v>60</v>
      </c>
      <c r="E56" s="14"/>
      <c r="F56" s="14"/>
      <c r="G56" s="14" t="str">
        <f t="shared" si="0"/>
        <v/>
      </c>
      <c r="H56" s="14"/>
      <c r="I56" s="25">
        <f t="shared" si="2"/>
        <v>0.41999999999999815</v>
      </c>
      <c r="J56" s="1">
        <v>26.99</v>
      </c>
      <c r="K56" s="1"/>
      <c r="L56" s="17"/>
      <c r="M56" s="85"/>
    </row>
    <row r="57" spans="1:13">
      <c r="A57" s="13">
        <v>6.93</v>
      </c>
      <c r="B57" s="23" t="s">
        <v>81</v>
      </c>
      <c r="C57" s="20"/>
      <c r="D57" s="1" t="s">
        <v>50</v>
      </c>
      <c r="E57" s="14"/>
      <c r="F57" s="14"/>
      <c r="G57" s="14" t="str">
        <f t="shared" si="0"/>
        <v/>
      </c>
      <c r="H57" s="14"/>
      <c r="I57" s="25">
        <f t="shared" ref="I57" si="3">J57-J56-L57</f>
        <v>2.6300000000000021</v>
      </c>
      <c r="J57" s="1">
        <v>29.98</v>
      </c>
      <c r="K57" s="1"/>
      <c r="L57" s="17">
        <v>0.36</v>
      </c>
      <c r="M57" s="85"/>
    </row>
    <row r="58" spans="1:13">
      <c r="A58" s="13">
        <v>7</v>
      </c>
      <c r="B58" s="14"/>
      <c r="C58" s="1" t="s">
        <v>50</v>
      </c>
      <c r="D58" s="1" t="s">
        <v>61</v>
      </c>
      <c r="E58" s="1">
        <v>1</v>
      </c>
      <c r="F58" s="1">
        <v>18</v>
      </c>
      <c r="G58" s="32">
        <f t="shared" si="0"/>
        <v>5.89</v>
      </c>
      <c r="H58" s="1">
        <v>6.6</v>
      </c>
      <c r="I58" s="32">
        <f>K58-J58-L58</f>
        <v>6.73</v>
      </c>
      <c r="J58" s="1">
        <v>29.98</v>
      </c>
      <c r="K58" s="1">
        <v>37.03</v>
      </c>
      <c r="L58" s="19">
        <v>0.32</v>
      </c>
      <c r="M58" s="86">
        <f>I58/G58</f>
        <v>1.142614601018676</v>
      </c>
    </row>
    <row r="59" spans="1:13">
      <c r="A59" s="13">
        <v>7.1</v>
      </c>
      <c r="B59" s="23" t="s">
        <v>82</v>
      </c>
      <c r="C59" s="20"/>
      <c r="D59" s="1" t="s">
        <v>62</v>
      </c>
      <c r="E59" s="14"/>
      <c r="F59" s="14"/>
      <c r="G59" s="14" t="str">
        <f t="shared" si="0"/>
        <v/>
      </c>
      <c r="H59" s="14"/>
      <c r="I59" s="24">
        <f>J59-J58-L59</f>
        <v>2.9999999999999969</v>
      </c>
      <c r="J59" s="1">
        <v>33.299999999999997</v>
      </c>
      <c r="K59" s="1"/>
      <c r="L59" s="17">
        <v>0.32</v>
      </c>
      <c r="M59" s="85"/>
    </row>
    <row r="60" spans="1:13">
      <c r="A60" s="13">
        <v>7.2</v>
      </c>
      <c r="B60" s="23" t="s">
        <v>89</v>
      </c>
      <c r="C60" s="20"/>
      <c r="D60" s="1" t="s">
        <v>63</v>
      </c>
      <c r="E60" s="14"/>
      <c r="F60" s="14"/>
      <c r="G60" s="14" t="str">
        <f t="shared" si="0"/>
        <v/>
      </c>
      <c r="H60" s="14"/>
      <c r="I60" s="25">
        <f>J60-J59-L60</f>
        <v>2.5600000000000023</v>
      </c>
      <c r="J60" s="1">
        <v>35.86</v>
      </c>
      <c r="K60" s="1"/>
      <c r="L60" s="17"/>
      <c r="M60" s="85"/>
    </row>
    <row r="61" spans="1:13">
      <c r="A61" s="13">
        <v>7.3</v>
      </c>
      <c r="B61" s="23" t="s">
        <v>88</v>
      </c>
      <c r="C61" s="20"/>
      <c r="D61" s="1" t="s">
        <v>64</v>
      </c>
      <c r="E61" s="14"/>
      <c r="F61" s="14"/>
      <c r="G61" s="14" t="str">
        <f t="shared" si="0"/>
        <v/>
      </c>
      <c r="H61" s="14"/>
      <c r="I61" s="25">
        <f>J61-J60-L61</f>
        <v>0.59000000000000341</v>
      </c>
      <c r="J61" s="1">
        <v>36.450000000000003</v>
      </c>
      <c r="K61" s="1"/>
      <c r="L61" s="17"/>
      <c r="M61" s="85"/>
    </row>
    <row r="62" spans="1:13">
      <c r="A62" s="13">
        <v>7.4</v>
      </c>
      <c r="B62" s="23" t="s">
        <v>90</v>
      </c>
      <c r="C62" s="21"/>
      <c r="D62" s="1" t="s">
        <v>61</v>
      </c>
      <c r="E62" s="14"/>
      <c r="F62" s="14"/>
      <c r="G62" s="14" t="str">
        <f t="shared" si="0"/>
        <v/>
      </c>
      <c r="H62" s="14"/>
      <c r="I62" s="26">
        <f>J62-J61-L62</f>
        <v>0.57999999999999829</v>
      </c>
      <c r="J62" s="1">
        <v>37.03</v>
      </c>
      <c r="K62" s="1"/>
      <c r="L62" s="17"/>
      <c r="M62" s="85"/>
    </row>
    <row r="63" spans="1:13" ht="14.25" thickBot="1">
      <c r="A63" s="18">
        <v>8</v>
      </c>
      <c r="B63" s="23" t="s">
        <v>83</v>
      </c>
      <c r="C63" s="2" t="s">
        <v>61</v>
      </c>
      <c r="D63" s="2" t="s">
        <v>65</v>
      </c>
      <c r="E63" s="2">
        <v>0</v>
      </c>
      <c r="F63" s="2">
        <v>15</v>
      </c>
      <c r="G63" s="33">
        <f t="shared" si="0"/>
        <v>1.64</v>
      </c>
      <c r="H63" s="1">
        <v>2.1</v>
      </c>
      <c r="I63" s="32">
        <f>K63-J63-L63</f>
        <v>2.1199999999999974</v>
      </c>
      <c r="J63" s="1">
        <v>37.03</v>
      </c>
      <c r="K63" s="1">
        <v>39.15</v>
      </c>
      <c r="L63" s="19"/>
      <c r="M63" s="86">
        <f>I63/G63</f>
        <v>1.2926829268292668</v>
      </c>
    </row>
    <row r="64" spans="1:13" ht="14.25" thickBot="1">
      <c r="A64" s="3" t="s">
        <v>391</v>
      </c>
      <c r="B64" s="4" t="s">
        <v>70</v>
      </c>
      <c r="C64" s="7" t="s">
        <v>8</v>
      </c>
      <c r="D64" s="5" t="s">
        <v>65</v>
      </c>
      <c r="E64" s="4">
        <f>SUM(E2:E63)</f>
        <v>12</v>
      </c>
      <c r="F64" s="4">
        <f>SUM(F2:F63)</f>
        <v>113</v>
      </c>
      <c r="G64" s="6">
        <f t="shared" si="0"/>
        <v>59.45</v>
      </c>
      <c r="H64" s="14"/>
      <c r="I64" s="14"/>
      <c r="J64" s="14"/>
      <c r="K64" s="14"/>
      <c r="L64" s="17"/>
      <c r="M64" s="85"/>
    </row>
    <row r="65" spans="1:13" ht="14.25" thickBot="1">
      <c r="A65" s="3">
        <v>10</v>
      </c>
      <c r="B65" s="4" t="s">
        <v>69</v>
      </c>
      <c r="C65" s="7" t="s">
        <v>8</v>
      </c>
      <c r="D65" s="5" t="s">
        <v>65</v>
      </c>
      <c r="E65" s="4">
        <v>15</v>
      </c>
      <c r="F65" s="4">
        <v>22</v>
      </c>
      <c r="G65" s="6">
        <f t="shared" si="0"/>
        <v>61.3</v>
      </c>
      <c r="H65" s="9"/>
      <c r="I65" s="9"/>
      <c r="J65" s="9"/>
      <c r="K65" s="9"/>
      <c r="L65" s="8"/>
      <c r="M65" s="85"/>
    </row>
    <row r="66" spans="1:13" ht="14.25" thickBot="1">
      <c r="A66" s="3" t="s">
        <v>66</v>
      </c>
      <c r="B66" s="4" t="s">
        <v>92</v>
      </c>
      <c r="C66" s="7" t="s">
        <v>8</v>
      </c>
      <c r="D66" s="5" t="s">
        <v>65</v>
      </c>
      <c r="E66" s="4">
        <v>15</v>
      </c>
      <c r="F66" s="4">
        <v>22</v>
      </c>
      <c r="G66" s="6">
        <f t="shared" si="0"/>
        <v>61.3</v>
      </c>
      <c r="H66" s="6">
        <f>SUM(H2:H63)</f>
        <v>66.040000000000006</v>
      </c>
      <c r="I66" s="6">
        <f>I2+I11+I21+I33+I40+I45+I58+I63</f>
        <v>67.949999999999989</v>
      </c>
      <c r="J66" s="7"/>
      <c r="K66" s="4"/>
      <c r="L66" s="5"/>
      <c r="M66" s="83">
        <f>I66/G66</f>
        <v>1.1084828711256116</v>
      </c>
    </row>
    <row r="72" spans="1:13">
      <c r="B72" t="s">
        <v>176</v>
      </c>
      <c r="H72">
        <v>0.36</v>
      </c>
    </row>
    <row r="73" spans="1:13">
      <c r="B73" t="s">
        <v>177</v>
      </c>
      <c r="H73">
        <v>0.51</v>
      </c>
    </row>
  </sheetData>
  <phoneticPr fontId="1"/>
  <pageMargins left="0.11811023622047245" right="0" top="0.43307086614173229" bottom="0" header="7.874015748031496E-2" footer="0"/>
  <pageSetup paperSize="9" scale="96" fitToHeight="0" orientation="landscape" horizontalDpi="150" verticalDpi="150" r:id="rId1"/>
  <headerFooter>
    <oddHeader>&amp;L&amp;"-,太字"&amp;16西国路　検証&amp;R&amp;P　／　&amp;N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"/>
  <sheetViews>
    <sheetView workbookViewId="0"/>
  </sheetViews>
  <sheetFormatPr defaultRowHeight="13.5"/>
  <cols>
    <col min="1" max="1" width="4.25" customWidth="1"/>
    <col min="2" max="2" width="21.625" customWidth="1"/>
    <col min="3" max="3" width="15.25" customWidth="1"/>
    <col min="4" max="4" width="21.5" customWidth="1"/>
    <col min="5" max="5" width="9.75" customWidth="1"/>
    <col min="13" max="13" width="11.75" customWidth="1"/>
  </cols>
  <sheetData>
    <row r="1" spans="1:13">
      <c r="A1" s="106" t="s">
        <v>0</v>
      </c>
      <c r="B1" s="11" t="s">
        <v>93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67</v>
      </c>
      <c r="I1" s="11" t="s">
        <v>6</v>
      </c>
      <c r="J1" s="11" t="s">
        <v>43</v>
      </c>
      <c r="K1" s="11" t="s">
        <v>44</v>
      </c>
      <c r="L1" s="12" t="s">
        <v>45</v>
      </c>
      <c r="M1" s="84" t="s">
        <v>91</v>
      </c>
    </row>
    <row r="2" spans="1:13">
      <c r="A2" s="107">
        <v>1</v>
      </c>
      <c r="B2" s="1" t="s">
        <v>332</v>
      </c>
      <c r="C2" s="1" t="s">
        <v>333</v>
      </c>
      <c r="D2" s="1" t="s">
        <v>343</v>
      </c>
      <c r="E2" s="1">
        <v>2</v>
      </c>
      <c r="F2" s="1">
        <v>1</v>
      </c>
      <c r="G2" s="32">
        <f>IF(ISBLANK(E2),"",ROUND((E2*3927+F2*109.09)/1000,2))</f>
        <v>7.96</v>
      </c>
      <c r="H2" s="1"/>
      <c r="I2" s="32">
        <f>K2-J2-L2</f>
        <v>8.0299999999999994</v>
      </c>
      <c r="J2" s="1">
        <v>0</v>
      </c>
      <c r="K2" s="1">
        <v>8.76</v>
      </c>
      <c r="L2" s="15">
        <f>SUM(L3:L11)</f>
        <v>0.73</v>
      </c>
      <c r="M2" s="85">
        <f>I2/G2</f>
        <v>1.0087939698492461</v>
      </c>
    </row>
    <row r="3" spans="1:13">
      <c r="A3" s="93">
        <v>1.1000000000000001</v>
      </c>
      <c r="B3" s="52" t="s">
        <v>345</v>
      </c>
      <c r="C3" s="14" t="s">
        <v>344</v>
      </c>
      <c r="D3" s="14" t="s">
        <v>334</v>
      </c>
      <c r="E3" s="14"/>
      <c r="F3" s="14"/>
      <c r="G3" s="14"/>
      <c r="H3" s="14"/>
      <c r="I3" s="14">
        <f>K3-J3-L3</f>
        <v>0.7</v>
      </c>
      <c r="J3" s="14">
        <v>0</v>
      </c>
      <c r="K3" s="14">
        <v>0.7</v>
      </c>
      <c r="L3" s="14"/>
      <c r="M3" s="17"/>
    </row>
    <row r="4" spans="1:13">
      <c r="A4" s="93">
        <v>1.2</v>
      </c>
      <c r="B4" s="52" t="s">
        <v>346</v>
      </c>
      <c r="C4" s="14"/>
      <c r="D4" s="14" t="s">
        <v>335</v>
      </c>
      <c r="E4" s="14"/>
      <c r="F4" s="14"/>
      <c r="G4" s="14"/>
      <c r="H4" s="14"/>
      <c r="I4" s="14">
        <f>K4-J4-L4</f>
        <v>0.54000000000000015</v>
      </c>
      <c r="J4" s="14">
        <v>0.7</v>
      </c>
      <c r="K4" s="14">
        <v>1.35</v>
      </c>
      <c r="L4" s="14">
        <v>0.11</v>
      </c>
      <c r="M4" s="17"/>
    </row>
    <row r="5" spans="1:13">
      <c r="A5" s="93">
        <v>1.3</v>
      </c>
      <c r="B5" s="52" t="s">
        <v>347</v>
      </c>
      <c r="C5" s="14"/>
      <c r="D5" s="14" t="s">
        <v>336</v>
      </c>
      <c r="E5" s="14"/>
      <c r="F5" s="14"/>
      <c r="G5" s="14"/>
      <c r="H5" s="22"/>
      <c r="I5" s="14">
        <f t="shared" ref="I5:I11" si="0">K5-J5-L5</f>
        <v>1.0999999999999999</v>
      </c>
      <c r="J5" s="14">
        <v>1.35</v>
      </c>
      <c r="K5" s="14">
        <v>2.36</v>
      </c>
      <c r="L5" s="14">
        <v>-0.09</v>
      </c>
      <c r="M5" s="17"/>
    </row>
    <row r="6" spans="1:13">
      <c r="A6" s="93">
        <v>1.4</v>
      </c>
      <c r="B6" s="52" t="s">
        <v>349</v>
      </c>
      <c r="C6" s="14"/>
      <c r="D6" s="14" t="s">
        <v>337</v>
      </c>
      <c r="E6" s="14"/>
      <c r="F6" s="14"/>
      <c r="G6" s="14"/>
      <c r="H6" s="14"/>
      <c r="I6" s="14">
        <f t="shared" si="0"/>
        <v>1.2200000000000002</v>
      </c>
      <c r="J6" s="14">
        <v>2.36</v>
      </c>
      <c r="K6" s="14">
        <v>4.29</v>
      </c>
      <c r="L6" s="14">
        <v>0.71</v>
      </c>
      <c r="M6" s="17"/>
    </row>
    <row r="7" spans="1:13">
      <c r="A7" s="93">
        <v>1.5</v>
      </c>
      <c r="B7" s="52" t="s">
        <v>348</v>
      </c>
      <c r="C7" s="14"/>
      <c r="D7" s="14" t="s">
        <v>338</v>
      </c>
      <c r="E7" s="14"/>
      <c r="F7" s="14"/>
      <c r="G7" s="14"/>
      <c r="H7" s="14"/>
      <c r="I7" s="14">
        <f t="shared" si="0"/>
        <v>0.66999999999999993</v>
      </c>
      <c r="J7" s="14">
        <v>4.29</v>
      </c>
      <c r="K7" s="14">
        <v>4.96</v>
      </c>
      <c r="L7" s="34"/>
      <c r="M7" s="17"/>
    </row>
    <row r="8" spans="1:13">
      <c r="A8" s="93">
        <v>1.6</v>
      </c>
      <c r="B8" s="52" t="s">
        <v>350</v>
      </c>
      <c r="C8" s="14"/>
      <c r="D8" s="14" t="s">
        <v>339</v>
      </c>
      <c r="E8" s="14"/>
      <c r="F8" s="14"/>
      <c r="G8" s="14"/>
      <c r="H8" s="14"/>
      <c r="I8" s="14">
        <f t="shared" si="0"/>
        <v>0.12000000000000011</v>
      </c>
      <c r="J8" s="14">
        <v>4.96</v>
      </c>
      <c r="K8" s="14">
        <v>5.08</v>
      </c>
      <c r="L8" s="14"/>
      <c r="M8" s="17"/>
    </row>
    <row r="9" spans="1:13">
      <c r="A9" s="93">
        <v>1.7</v>
      </c>
      <c r="B9" s="52" t="s">
        <v>351</v>
      </c>
      <c r="C9" s="14"/>
      <c r="D9" s="14" t="s">
        <v>340</v>
      </c>
      <c r="E9" s="14"/>
      <c r="F9" s="14"/>
      <c r="G9" s="14"/>
      <c r="H9" s="14"/>
      <c r="I9" s="14">
        <f t="shared" si="0"/>
        <v>0.45999999999999996</v>
      </c>
      <c r="J9" s="14">
        <v>5.08</v>
      </c>
      <c r="K9" s="14">
        <v>5.54</v>
      </c>
      <c r="L9" s="14">
        <v>0</v>
      </c>
      <c r="M9" s="17"/>
    </row>
    <row r="10" spans="1:13">
      <c r="A10" s="93">
        <v>1.8</v>
      </c>
      <c r="B10" s="52" t="s">
        <v>352</v>
      </c>
      <c r="C10" s="14"/>
      <c r="D10" s="14" t="s">
        <v>341</v>
      </c>
      <c r="E10" s="14"/>
      <c r="F10" s="14"/>
      <c r="G10" s="14"/>
      <c r="H10" s="14"/>
      <c r="I10" s="34">
        <f t="shared" si="0"/>
        <v>2.4899999999999993</v>
      </c>
      <c r="J10" s="34">
        <v>5.54</v>
      </c>
      <c r="K10" s="34">
        <v>8.0299999999999994</v>
      </c>
      <c r="L10" s="34"/>
      <c r="M10" s="17"/>
    </row>
    <row r="11" spans="1:13">
      <c r="A11" s="93">
        <v>1.9</v>
      </c>
      <c r="B11" s="108" t="s">
        <v>353</v>
      </c>
      <c r="C11" s="14"/>
      <c r="D11" s="14" t="s">
        <v>342</v>
      </c>
      <c r="E11" s="14"/>
      <c r="F11" s="14"/>
      <c r="G11" s="14"/>
      <c r="H11" s="14"/>
      <c r="I11" s="34">
        <f t="shared" si="0"/>
        <v>0.73000000000000043</v>
      </c>
      <c r="J11" s="34">
        <v>8.0299999999999994</v>
      </c>
      <c r="K11" s="34">
        <v>8.76</v>
      </c>
      <c r="L11" s="14"/>
      <c r="M11" s="17"/>
    </row>
    <row r="12" spans="1:13" ht="14.25" thickBot="1">
      <c r="A12" s="78"/>
      <c r="B12" s="80"/>
      <c r="C12" s="80" t="s">
        <v>66</v>
      </c>
      <c r="D12" s="80"/>
      <c r="E12" s="80">
        <f>E2</f>
        <v>2</v>
      </c>
      <c r="F12" s="80">
        <f>F2</f>
        <v>1</v>
      </c>
      <c r="G12" s="81">
        <f>SUM(G2:G11)</f>
        <v>7.96</v>
      </c>
      <c r="H12" s="80">
        <f>H2</f>
        <v>0</v>
      </c>
      <c r="I12" s="81">
        <f>I2</f>
        <v>8.0299999999999994</v>
      </c>
      <c r="J12" s="9"/>
      <c r="K12" s="9"/>
      <c r="L12" s="9"/>
      <c r="M12" s="105">
        <f>I12/G12</f>
        <v>1.0087939698492461</v>
      </c>
    </row>
  </sheetData>
  <phoneticPr fontId="1"/>
  <pageMargins left="0.19685039370078741" right="0.11811023622047245" top="0.51181102362204722" bottom="0.35433070866141736" header="0.19685039370078741" footer="0.23622047244094491"/>
  <pageSetup paperSize="9" scale="69" fitToHeight="0" orientation="landscape" horizontalDpi="150" verticalDpi="150" r:id="rId1"/>
  <headerFooter>
    <oddHeader>&amp;L&amp;"-,太字"&amp;16尼崎－伊丹道&amp;R&amp;P／&amp;N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28"/>
  <sheetViews>
    <sheetView workbookViewId="0">
      <selection activeCell="B28" sqref="B28"/>
    </sheetView>
  </sheetViews>
  <sheetFormatPr defaultRowHeight="13.5"/>
  <cols>
    <col min="1" max="1" width="3.125" customWidth="1"/>
    <col min="2" max="2" width="14.125" customWidth="1"/>
    <col min="3" max="3" width="6.625" customWidth="1"/>
    <col min="4" max="4" width="11.125" customWidth="1"/>
    <col min="5" max="5" width="3.875" customWidth="1"/>
    <col min="6" max="6" width="2.375" customWidth="1"/>
    <col min="7" max="7" width="6.875" customWidth="1"/>
    <col min="8" max="8" width="2.375" customWidth="1"/>
    <col min="9" max="9" width="7.25" customWidth="1"/>
    <col min="10" max="10" width="8.125" customWidth="1"/>
    <col min="11" max="11" width="4.375" customWidth="1"/>
    <col min="12" max="12" width="6.125" customWidth="1"/>
    <col min="13" max="13" width="4.75" customWidth="1"/>
    <col min="14" max="14" width="5.875" customWidth="1"/>
    <col min="15" max="15" width="2.125" customWidth="1"/>
    <col min="16" max="16" width="3.375" customWidth="1"/>
    <col min="17" max="17" width="13.625" customWidth="1"/>
    <col min="18" max="18" width="9" customWidth="1"/>
    <col min="20" max="20" width="4.25" customWidth="1"/>
    <col min="21" max="21" width="4.75" customWidth="1"/>
    <col min="22" max="22" width="7.625" customWidth="1"/>
    <col min="23" max="23" width="3.625" customWidth="1"/>
    <col min="24" max="24" width="7.125" customWidth="1"/>
    <col min="25" max="25" width="7.375" customWidth="1"/>
    <col min="26" max="26" width="7.875" customWidth="1"/>
    <col min="27" max="27" width="6.875" customWidth="1"/>
    <col min="28" max="28" width="5.5" customWidth="1"/>
    <col min="29" max="29" width="7.75" customWidth="1"/>
  </cols>
  <sheetData>
    <row r="1" spans="1:29">
      <c r="A1" s="10" t="s">
        <v>0</v>
      </c>
      <c r="B1" s="11" t="s">
        <v>93</v>
      </c>
      <c r="C1" s="11" t="s">
        <v>1</v>
      </c>
      <c r="D1" s="11" t="s">
        <v>2</v>
      </c>
      <c r="E1" s="11" t="s">
        <v>383</v>
      </c>
      <c r="F1" s="11" t="s">
        <v>384</v>
      </c>
      <c r="G1" s="11" t="s">
        <v>388</v>
      </c>
      <c r="H1" s="11" t="s">
        <v>67</v>
      </c>
      <c r="I1" s="11" t="s">
        <v>389</v>
      </c>
      <c r="J1" s="11" t="s">
        <v>382</v>
      </c>
      <c r="K1" s="11" t="s">
        <v>385</v>
      </c>
      <c r="L1" s="11" t="s">
        <v>386</v>
      </c>
      <c r="M1" s="12" t="s">
        <v>45</v>
      </c>
      <c r="N1" s="27" t="s">
        <v>387</v>
      </c>
      <c r="P1" s="10" t="s">
        <v>0</v>
      </c>
      <c r="Q1" s="11" t="s">
        <v>93</v>
      </c>
      <c r="R1" s="11" t="s">
        <v>1</v>
      </c>
      <c r="S1" s="11" t="s">
        <v>2</v>
      </c>
      <c r="T1" s="11" t="s">
        <v>383</v>
      </c>
      <c r="U1" s="11" t="s">
        <v>384</v>
      </c>
      <c r="V1" s="11" t="s">
        <v>388</v>
      </c>
      <c r="W1" s="11" t="s">
        <v>67</v>
      </c>
      <c r="X1" s="11" t="s">
        <v>389</v>
      </c>
      <c r="Y1" s="11" t="s">
        <v>382</v>
      </c>
      <c r="Z1" s="11" t="s">
        <v>385</v>
      </c>
      <c r="AA1" s="11" t="s">
        <v>386</v>
      </c>
      <c r="AB1" s="12" t="s">
        <v>45</v>
      </c>
      <c r="AC1" s="27" t="s">
        <v>387</v>
      </c>
    </row>
    <row r="2" spans="1:29">
      <c r="A2" s="13">
        <v>1</v>
      </c>
      <c r="B2" s="14" t="s">
        <v>380</v>
      </c>
      <c r="C2" s="1" t="s">
        <v>361</v>
      </c>
      <c r="D2" s="1" t="s">
        <v>362</v>
      </c>
      <c r="E2" s="1">
        <v>1</v>
      </c>
      <c r="F2" s="1"/>
      <c r="G2" s="32">
        <f>IF(ISBLANK(E2),"",ROUND((E2*3927+F2*109.09)/1000,2))</f>
        <v>3.93</v>
      </c>
      <c r="H2" s="1"/>
      <c r="I2" s="32">
        <f>L2-K2</f>
        <v>4.5199999999999996</v>
      </c>
      <c r="J2" s="32">
        <f>I2</f>
        <v>4.5199999999999996</v>
      </c>
      <c r="K2" s="1">
        <v>0</v>
      </c>
      <c r="L2" s="1">
        <v>4.5199999999999996</v>
      </c>
      <c r="M2" s="15"/>
      <c r="N2" s="28">
        <f>I2/G2</f>
        <v>1.1501272264631042</v>
      </c>
      <c r="P2" s="13">
        <v>1</v>
      </c>
      <c r="Q2" s="14" t="s">
        <v>7</v>
      </c>
      <c r="R2" s="1" t="s">
        <v>8</v>
      </c>
      <c r="S2" s="1" t="s">
        <v>9</v>
      </c>
      <c r="T2" s="1">
        <v>1</v>
      </c>
      <c r="U2" s="1">
        <v>31</v>
      </c>
      <c r="V2" s="32">
        <f>IF(ISBLANK(T2),"",ROUND((T2*3927+U2*109.09)/1000,2))</f>
        <v>7.31</v>
      </c>
      <c r="W2" s="1">
        <v>7.92</v>
      </c>
      <c r="X2" s="32">
        <f>AA2-Z2</f>
        <v>8.16</v>
      </c>
      <c r="Y2" s="32">
        <f>X2</f>
        <v>8.16</v>
      </c>
      <c r="Z2" s="1">
        <v>23.49</v>
      </c>
      <c r="AA2" s="1">
        <v>31.65</v>
      </c>
      <c r="AB2" s="15"/>
      <c r="AC2" s="28">
        <f t="shared" ref="AC2:AC7" si="0">X2/V2</f>
        <v>1.1162790697674418</v>
      </c>
    </row>
    <row r="3" spans="1:29">
      <c r="A3" s="16">
        <v>2</v>
      </c>
      <c r="B3" s="22"/>
      <c r="C3" s="20"/>
      <c r="D3" s="1" t="s">
        <v>363</v>
      </c>
      <c r="E3" s="1">
        <v>1</v>
      </c>
      <c r="F3" s="14"/>
      <c r="G3" s="14">
        <f t="shared" ref="G3:G11" si="1">IF(ISBLANK(E3),"",ROUND((E3*3927+F3*109.09)/1000,2))</f>
        <v>3.93</v>
      </c>
      <c r="H3" s="14"/>
      <c r="I3" s="32">
        <f t="shared" ref="I3:I10" si="2">L3-K3</f>
        <v>4.26</v>
      </c>
      <c r="J3" s="32">
        <f>SUM(I2:I3)</f>
        <v>8.7799999999999994</v>
      </c>
      <c r="K3" s="1">
        <v>0</v>
      </c>
      <c r="L3" s="14">
        <v>4.26</v>
      </c>
      <c r="M3" s="17"/>
      <c r="N3" s="28"/>
      <c r="P3" s="13">
        <v>2</v>
      </c>
      <c r="Q3" s="14"/>
      <c r="R3" s="1" t="s">
        <v>9</v>
      </c>
      <c r="S3" s="1" t="s">
        <v>17</v>
      </c>
      <c r="T3" s="1">
        <v>1</v>
      </c>
      <c r="U3" s="36">
        <v>17</v>
      </c>
      <c r="V3" s="32">
        <f t="shared" ref="V3:V10" si="3">IF(ISBLANK(T3),"",ROUND((T3*3927+U3*109.09)/1000,2))</f>
        <v>5.78</v>
      </c>
      <c r="W3" s="1">
        <v>6.68</v>
      </c>
      <c r="X3" s="32">
        <f>AA3-Z3</f>
        <v>6.84</v>
      </c>
      <c r="Y3" s="32">
        <f>SUM(X2:X3)</f>
        <v>15</v>
      </c>
      <c r="Z3" s="1">
        <v>16.649999999999999</v>
      </c>
      <c r="AA3" s="1">
        <v>23.49</v>
      </c>
      <c r="AB3" s="15"/>
      <c r="AC3" s="28">
        <f t="shared" si="0"/>
        <v>1.1833910034602075</v>
      </c>
    </row>
    <row r="4" spans="1:29">
      <c r="A4" s="13">
        <v>3</v>
      </c>
      <c r="B4" s="22"/>
      <c r="C4" s="20"/>
      <c r="D4" s="1" t="s">
        <v>365</v>
      </c>
      <c r="E4" s="1">
        <v>1</v>
      </c>
      <c r="F4" s="14"/>
      <c r="G4" s="14">
        <f t="shared" si="1"/>
        <v>3.93</v>
      </c>
      <c r="H4" s="14"/>
      <c r="I4" s="32">
        <f t="shared" si="2"/>
        <v>4.5999999999999996</v>
      </c>
      <c r="J4" s="32">
        <f>SUM(I2:I4)</f>
        <v>13.379999999999999</v>
      </c>
      <c r="K4" s="1">
        <v>0</v>
      </c>
      <c r="L4" s="14">
        <v>4.5999999999999996</v>
      </c>
      <c r="M4" s="17"/>
      <c r="N4" s="28"/>
      <c r="P4" s="13">
        <v>3</v>
      </c>
      <c r="Q4" s="22"/>
      <c r="R4" s="1" t="s">
        <v>17</v>
      </c>
      <c r="S4" s="1" t="s">
        <v>26</v>
      </c>
      <c r="T4" s="1">
        <v>2</v>
      </c>
      <c r="U4" s="1">
        <v>12</v>
      </c>
      <c r="V4" s="32">
        <f t="shared" si="3"/>
        <v>9.16</v>
      </c>
      <c r="W4" s="1">
        <v>9.0399999999999991</v>
      </c>
      <c r="X4" s="32">
        <f>AA4-Z4</f>
        <v>9.2499999999999982</v>
      </c>
      <c r="Y4" s="32">
        <f>SUM(X2:X4)</f>
        <v>24.25</v>
      </c>
      <c r="Z4" s="1">
        <v>7.4</v>
      </c>
      <c r="AA4" s="1">
        <v>16.649999999999999</v>
      </c>
      <c r="AB4" s="15"/>
      <c r="AC4" s="28">
        <f t="shared" si="0"/>
        <v>1.0098253275109168</v>
      </c>
    </row>
    <row r="5" spans="1:29">
      <c r="A5" s="16">
        <v>4</v>
      </c>
      <c r="B5" s="22"/>
      <c r="C5" s="20"/>
      <c r="D5" s="1" t="s">
        <v>364</v>
      </c>
      <c r="E5" s="1">
        <v>1</v>
      </c>
      <c r="F5" s="14"/>
      <c r="G5" s="14">
        <f t="shared" si="1"/>
        <v>3.93</v>
      </c>
      <c r="H5" s="14"/>
      <c r="I5" s="32">
        <f t="shared" si="2"/>
        <v>4.5</v>
      </c>
      <c r="J5" s="32">
        <f>SUM(I2:I5)</f>
        <v>17.88</v>
      </c>
      <c r="K5" s="1">
        <v>0</v>
      </c>
      <c r="L5" s="34">
        <v>4.5</v>
      </c>
      <c r="M5" s="17"/>
      <c r="N5" s="28"/>
      <c r="P5" s="13">
        <v>4</v>
      </c>
      <c r="Q5" s="22"/>
      <c r="R5" s="1" t="s">
        <v>26</v>
      </c>
      <c r="S5" s="1" t="s">
        <v>37</v>
      </c>
      <c r="T5" s="1">
        <v>1</v>
      </c>
      <c r="U5" s="1">
        <v>30</v>
      </c>
      <c r="V5" s="32">
        <f t="shared" si="3"/>
        <v>7.2</v>
      </c>
      <c r="W5" s="1">
        <v>7.1</v>
      </c>
      <c r="X5" s="32">
        <f>AA5-Z5</f>
        <v>7.4</v>
      </c>
      <c r="Y5" s="32">
        <f>SUM(X2:X5)</f>
        <v>31.65</v>
      </c>
      <c r="Z5" s="1">
        <v>0</v>
      </c>
      <c r="AA5" s="1">
        <v>7.4</v>
      </c>
      <c r="AB5" s="15"/>
      <c r="AC5" s="28">
        <f t="shared" si="0"/>
        <v>1.0277777777777779</v>
      </c>
    </row>
    <row r="6" spans="1:29">
      <c r="A6" s="13">
        <v>5</v>
      </c>
      <c r="B6" s="22"/>
      <c r="C6" s="20"/>
      <c r="D6" s="1" t="s">
        <v>366</v>
      </c>
      <c r="E6" s="1">
        <v>1</v>
      </c>
      <c r="F6" s="14"/>
      <c r="G6" s="14">
        <f t="shared" si="1"/>
        <v>3.93</v>
      </c>
      <c r="H6" s="14"/>
      <c r="I6" s="32">
        <f t="shared" si="2"/>
        <v>4.5999999999999996</v>
      </c>
      <c r="J6" s="32">
        <f>SUM(I2:I6)</f>
        <v>22.479999999999997</v>
      </c>
      <c r="K6" s="1">
        <v>0</v>
      </c>
      <c r="L6" s="34">
        <v>4.5999999999999996</v>
      </c>
      <c r="M6" s="17"/>
      <c r="N6" s="28"/>
      <c r="P6" s="13">
        <v>5</v>
      </c>
      <c r="Q6" s="22" t="s">
        <v>71</v>
      </c>
      <c r="R6" s="1" t="s">
        <v>37</v>
      </c>
      <c r="S6" s="1" t="s">
        <v>46</v>
      </c>
      <c r="T6" s="1">
        <v>2</v>
      </c>
      <c r="U6" s="1">
        <v>2</v>
      </c>
      <c r="V6" s="32">
        <f t="shared" si="3"/>
        <v>8.07</v>
      </c>
      <c r="W6" s="1">
        <v>8.5</v>
      </c>
      <c r="X6" s="32">
        <f>AA6-Z6-AB6</f>
        <v>8.6</v>
      </c>
      <c r="Y6" s="32">
        <f>SUM(X2:X6)</f>
        <v>40.25</v>
      </c>
      <c r="Z6" s="1">
        <v>0</v>
      </c>
      <c r="AA6" s="1">
        <v>10.27</v>
      </c>
      <c r="AB6" s="15">
        <v>1.67</v>
      </c>
      <c r="AC6" s="28">
        <f t="shared" si="0"/>
        <v>1.0656753407682775</v>
      </c>
    </row>
    <row r="7" spans="1:29">
      <c r="A7" s="16">
        <v>6</v>
      </c>
      <c r="B7" s="22"/>
      <c r="C7" s="20"/>
      <c r="D7" s="1" t="s">
        <v>367</v>
      </c>
      <c r="E7" s="1">
        <v>1</v>
      </c>
      <c r="F7" s="14"/>
      <c r="G7" s="14">
        <f t="shared" si="1"/>
        <v>3.93</v>
      </c>
      <c r="H7" s="14"/>
      <c r="I7" s="32">
        <f t="shared" si="2"/>
        <v>4.2</v>
      </c>
      <c r="J7" s="32">
        <f>SUM(I2:I7)</f>
        <v>26.679999999999996</v>
      </c>
      <c r="K7" s="1">
        <v>0</v>
      </c>
      <c r="L7" s="34">
        <v>4.2</v>
      </c>
      <c r="M7" s="17"/>
      <c r="N7" s="28"/>
      <c r="P7" s="13">
        <v>6</v>
      </c>
      <c r="Q7" s="14"/>
      <c r="R7" s="1" t="s">
        <v>46</v>
      </c>
      <c r="S7" s="1" t="s">
        <v>50</v>
      </c>
      <c r="T7" s="1">
        <v>4</v>
      </c>
      <c r="U7" s="1">
        <v>5</v>
      </c>
      <c r="V7" s="32">
        <f t="shared" si="3"/>
        <v>16.25</v>
      </c>
      <c r="W7" s="1">
        <v>18.100000000000001</v>
      </c>
      <c r="X7" s="32">
        <f>AA7-Z7-AB7</f>
        <v>18.850000000000001</v>
      </c>
      <c r="Y7" s="32">
        <f>SUM(X2:X7)</f>
        <v>59.1</v>
      </c>
      <c r="Z7" s="1">
        <v>10.27</v>
      </c>
      <c r="AA7" s="1">
        <v>29.98</v>
      </c>
      <c r="AB7" s="19">
        <v>0.86</v>
      </c>
      <c r="AC7" s="28">
        <f t="shared" si="0"/>
        <v>1.1600000000000001</v>
      </c>
    </row>
    <row r="8" spans="1:29">
      <c r="A8" s="13">
        <v>7</v>
      </c>
      <c r="B8" s="22"/>
      <c r="C8" s="20"/>
      <c r="D8" s="1" t="s">
        <v>37</v>
      </c>
      <c r="E8" s="1">
        <v>1</v>
      </c>
      <c r="F8" s="14"/>
      <c r="G8" s="14">
        <f t="shared" si="1"/>
        <v>3.93</v>
      </c>
      <c r="H8" s="14"/>
      <c r="I8" s="32">
        <f t="shared" si="2"/>
        <v>4.2</v>
      </c>
      <c r="J8" s="32">
        <f>SUM(I2:I8)</f>
        <v>30.879999999999995</v>
      </c>
      <c r="K8" s="1">
        <v>0</v>
      </c>
      <c r="L8" s="34">
        <v>4.2</v>
      </c>
      <c r="M8" s="17"/>
      <c r="N8" s="28"/>
      <c r="P8" s="13">
        <v>7</v>
      </c>
      <c r="Q8" s="14"/>
      <c r="R8" s="1" t="s">
        <v>50</v>
      </c>
      <c r="S8" s="1" t="s">
        <v>61</v>
      </c>
      <c r="T8" s="1">
        <v>1</v>
      </c>
      <c r="U8" s="1">
        <v>18</v>
      </c>
      <c r="V8" s="32">
        <f t="shared" si="3"/>
        <v>5.89</v>
      </c>
      <c r="W8" s="1">
        <v>6.6</v>
      </c>
      <c r="X8" s="32">
        <f t="shared" ref="X8:X9" si="4">AA8-Z8-AB8</f>
        <v>6.73</v>
      </c>
      <c r="Y8" s="32">
        <f>SUM(X2:X8)</f>
        <v>65.83</v>
      </c>
      <c r="Z8" s="1">
        <v>29.98</v>
      </c>
      <c r="AA8" s="1">
        <v>37.03</v>
      </c>
      <c r="AB8" s="19">
        <v>0.32</v>
      </c>
      <c r="AC8" s="28">
        <f t="shared" ref="AC8:AC9" si="5">X8/V8</f>
        <v>1.142614601018676</v>
      </c>
    </row>
    <row r="9" spans="1:29" ht="14.25" thickBot="1">
      <c r="A9" s="16">
        <v>8</v>
      </c>
      <c r="B9" s="22"/>
      <c r="C9" s="20"/>
      <c r="D9" s="1" t="s">
        <v>368</v>
      </c>
      <c r="E9" s="1">
        <v>1</v>
      </c>
      <c r="F9" s="14"/>
      <c r="G9" s="14">
        <f t="shared" si="1"/>
        <v>3.93</v>
      </c>
      <c r="H9" s="14"/>
      <c r="I9" s="32">
        <f t="shared" si="2"/>
        <v>4.4000000000000004</v>
      </c>
      <c r="J9" s="32">
        <f>SUM(I2:I9)</f>
        <v>35.279999999999994</v>
      </c>
      <c r="K9" s="1">
        <v>0</v>
      </c>
      <c r="L9" s="34">
        <v>4.4000000000000004</v>
      </c>
      <c r="M9" s="17"/>
      <c r="N9" s="28"/>
      <c r="P9" s="78">
        <v>8</v>
      </c>
      <c r="Q9" s="79" t="s">
        <v>83</v>
      </c>
      <c r="R9" s="80" t="s">
        <v>61</v>
      </c>
      <c r="S9" s="80" t="s">
        <v>65</v>
      </c>
      <c r="T9" s="80">
        <v>0</v>
      </c>
      <c r="U9" s="80">
        <v>15</v>
      </c>
      <c r="V9" s="81">
        <f t="shared" si="3"/>
        <v>1.64</v>
      </c>
      <c r="W9" s="80">
        <v>2.1</v>
      </c>
      <c r="X9" s="81">
        <f t="shared" si="4"/>
        <v>2.1199999999999974</v>
      </c>
      <c r="Y9" s="81">
        <f>SUM(X2:X9)</f>
        <v>67.949999999999989</v>
      </c>
      <c r="Z9" s="80">
        <v>37.03</v>
      </c>
      <c r="AA9" s="80">
        <v>39.15</v>
      </c>
      <c r="AB9" s="82"/>
      <c r="AC9" s="28">
        <f t="shared" si="5"/>
        <v>1.2926829268292668</v>
      </c>
    </row>
    <row r="10" spans="1:29" ht="14.25" thickBot="1">
      <c r="A10" s="18">
        <v>9</v>
      </c>
      <c r="B10" s="22"/>
      <c r="C10" s="20"/>
      <c r="D10" s="2" t="s">
        <v>369</v>
      </c>
      <c r="E10" s="2">
        <v>1</v>
      </c>
      <c r="F10" s="14"/>
      <c r="G10" s="14">
        <f t="shared" si="1"/>
        <v>3.93</v>
      </c>
      <c r="H10" s="14"/>
      <c r="I10" s="33">
        <f t="shared" si="2"/>
        <v>4.2</v>
      </c>
      <c r="J10" s="32">
        <f>SUM(I2:I10)</f>
        <v>39.479999999999997</v>
      </c>
      <c r="K10" s="2">
        <v>0</v>
      </c>
      <c r="L10" s="34">
        <v>4.2</v>
      </c>
      <c r="M10" s="17"/>
      <c r="N10" s="28"/>
      <c r="P10" s="73"/>
      <c r="Q10" s="4"/>
      <c r="R10" s="74" t="s">
        <v>8</v>
      </c>
      <c r="S10" s="74" t="s">
        <v>65</v>
      </c>
      <c r="T10" s="74">
        <f>T2+T3+T4+T5+T6+T7+T8+T9</f>
        <v>12</v>
      </c>
      <c r="U10" s="74">
        <f>U2+U3+U4+U5+U6+U7+U8+U9</f>
        <v>130</v>
      </c>
      <c r="V10" s="76">
        <f t="shared" si="3"/>
        <v>61.31</v>
      </c>
      <c r="W10" s="74"/>
      <c r="X10" s="76">
        <f>X2+X3+X4+X5+X6+X7+X8+X9</f>
        <v>67.949999999999989</v>
      </c>
      <c r="Y10" s="76"/>
      <c r="Z10" s="74"/>
      <c r="AA10" s="74"/>
      <c r="AB10" s="77"/>
      <c r="AC10" s="28">
        <f>X10/V10</f>
        <v>1.1083020714402216</v>
      </c>
    </row>
    <row r="11" spans="1:29" ht="14.25" thickBot="1">
      <c r="A11" s="73"/>
      <c r="B11" s="4"/>
      <c r="C11" s="74" t="s">
        <v>361</v>
      </c>
      <c r="D11" s="74" t="s">
        <v>369</v>
      </c>
      <c r="E11" s="74">
        <f>E2+E3+E4+E5+E6+E7+E8+E9+E10</f>
        <v>9</v>
      </c>
      <c r="F11" s="75"/>
      <c r="G11" s="76">
        <f t="shared" si="1"/>
        <v>35.340000000000003</v>
      </c>
      <c r="H11" s="74"/>
      <c r="I11" s="76">
        <f>I2+I3+I4+I5+I6+I7+I8+I9+I10</f>
        <v>39.479999999999997</v>
      </c>
      <c r="J11" s="76"/>
      <c r="K11" s="74">
        <v>0</v>
      </c>
      <c r="L11" s="74">
        <f>L2+L3+L4+L5+L6+L7+L8+L9+L10</f>
        <v>39.479999999999997</v>
      </c>
      <c r="M11" s="77"/>
      <c r="N11" s="28">
        <f>I11/G11</f>
        <v>1.1171477079796264</v>
      </c>
    </row>
    <row r="12" spans="1:29" ht="14.25" thickBot="1"/>
    <row r="13" spans="1:29">
      <c r="A13" s="10" t="s">
        <v>0</v>
      </c>
      <c r="B13" s="11" t="s">
        <v>93</v>
      </c>
      <c r="C13" s="11" t="s">
        <v>1</v>
      </c>
      <c r="D13" s="11" t="s">
        <v>2</v>
      </c>
      <c r="E13" s="11" t="s">
        <v>383</v>
      </c>
      <c r="F13" s="11" t="s">
        <v>384</v>
      </c>
      <c r="G13" s="11" t="s">
        <v>388</v>
      </c>
      <c r="H13" s="11" t="s">
        <v>67</v>
      </c>
      <c r="I13" s="11" t="s">
        <v>389</v>
      </c>
      <c r="J13" s="11" t="s">
        <v>382</v>
      </c>
      <c r="K13" s="11" t="s">
        <v>385</v>
      </c>
      <c r="L13" s="11" t="s">
        <v>386</v>
      </c>
      <c r="M13" s="12" t="s">
        <v>45</v>
      </c>
      <c r="N13" s="27" t="s">
        <v>387</v>
      </c>
    </row>
    <row r="14" spans="1:29">
      <c r="A14" s="13">
        <v>1</v>
      </c>
      <c r="B14" s="14" t="s">
        <v>381</v>
      </c>
      <c r="C14" s="1" t="s">
        <v>361</v>
      </c>
      <c r="D14" s="1" t="s">
        <v>370</v>
      </c>
      <c r="E14" s="1">
        <v>1</v>
      </c>
      <c r="F14" s="1"/>
      <c r="G14" s="32">
        <f>IF(ISBLANK(E14),"",ROUND((E14*3927+F14*109.09)/1000,2))</f>
        <v>3.93</v>
      </c>
      <c r="H14" s="1"/>
      <c r="I14" s="32">
        <f>L14-K14</f>
        <v>4.5599999999999996</v>
      </c>
      <c r="J14" s="32">
        <f>I14</f>
        <v>4.5599999999999996</v>
      </c>
      <c r="K14" s="1">
        <v>0</v>
      </c>
      <c r="L14" s="1">
        <v>4.5599999999999996</v>
      </c>
      <c r="M14" s="15"/>
      <c r="N14" s="28">
        <f>I14/G14</f>
        <v>1.1603053435114503</v>
      </c>
    </row>
    <row r="15" spans="1:29">
      <c r="A15" s="16">
        <v>2</v>
      </c>
      <c r="B15" s="22"/>
      <c r="C15" s="20"/>
      <c r="D15" s="1" t="s">
        <v>371</v>
      </c>
      <c r="E15" s="1">
        <v>1</v>
      </c>
      <c r="F15" s="14"/>
      <c r="G15" s="14">
        <f t="shared" ref="G15:G23" si="6">IF(ISBLANK(E15),"",ROUND((E15*3927+F15*109.09)/1000,2))</f>
        <v>3.93</v>
      </c>
      <c r="H15" s="14"/>
      <c r="I15" s="32">
        <f t="shared" ref="I15:I23" si="7">L15-K15</f>
        <v>4.25</v>
      </c>
      <c r="J15" s="32">
        <f>SUM(I14:I15)</f>
        <v>8.8099999999999987</v>
      </c>
      <c r="K15" s="1">
        <v>0</v>
      </c>
      <c r="L15" s="14">
        <v>4.25</v>
      </c>
      <c r="M15" s="17"/>
      <c r="N15" s="28"/>
    </row>
    <row r="16" spans="1:29">
      <c r="A16" s="13">
        <v>3</v>
      </c>
      <c r="B16" s="22"/>
      <c r="C16" s="20"/>
      <c r="D16" s="1" t="s">
        <v>372</v>
      </c>
      <c r="E16" s="1">
        <v>1</v>
      </c>
      <c r="F16" s="14"/>
      <c r="G16" s="14">
        <f t="shared" si="6"/>
        <v>3.93</v>
      </c>
      <c r="H16" s="14"/>
      <c r="I16" s="32">
        <f t="shared" si="7"/>
        <v>4.3600000000000003</v>
      </c>
      <c r="J16" s="32">
        <f>SUM(I14:I16)</f>
        <v>13.169999999999998</v>
      </c>
      <c r="K16" s="1">
        <v>0</v>
      </c>
      <c r="L16" s="14">
        <v>4.3600000000000003</v>
      </c>
      <c r="M16" s="17"/>
      <c r="N16" s="28"/>
    </row>
    <row r="17" spans="1:14">
      <c r="A17" s="16">
        <v>4</v>
      </c>
      <c r="B17" s="22"/>
      <c r="C17" s="20"/>
      <c r="D17" s="1" t="s">
        <v>373</v>
      </c>
      <c r="E17" s="1">
        <v>1</v>
      </c>
      <c r="F17" s="14"/>
      <c r="G17" s="14">
        <f t="shared" si="6"/>
        <v>3.93</v>
      </c>
      <c r="H17" s="14"/>
      <c r="I17" s="32">
        <f t="shared" si="7"/>
        <v>4</v>
      </c>
      <c r="J17" s="32">
        <f>SUM(I14:I17)</f>
        <v>17.169999999999998</v>
      </c>
      <c r="K17" s="1">
        <v>0</v>
      </c>
      <c r="L17" s="34">
        <v>4</v>
      </c>
      <c r="M17" s="17"/>
      <c r="N17" s="28"/>
    </row>
    <row r="18" spans="1:14">
      <c r="A18" s="13">
        <v>5</v>
      </c>
      <c r="B18" s="22"/>
      <c r="C18" s="20"/>
      <c r="D18" s="1" t="s">
        <v>374</v>
      </c>
      <c r="E18" s="1">
        <v>1</v>
      </c>
      <c r="F18" s="14"/>
      <c r="G18" s="14">
        <f t="shared" si="6"/>
        <v>3.93</v>
      </c>
      <c r="H18" s="14"/>
      <c r="I18" s="32">
        <f t="shared" si="7"/>
        <v>4.34</v>
      </c>
      <c r="J18" s="32">
        <f>SUM(I14:I18)</f>
        <v>21.509999999999998</v>
      </c>
      <c r="K18" s="1">
        <v>0</v>
      </c>
      <c r="L18" s="34">
        <v>4.34</v>
      </c>
      <c r="M18" s="17"/>
      <c r="N18" s="28"/>
    </row>
    <row r="19" spans="1:14">
      <c r="A19" s="16">
        <v>6</v>
      </c>
      <c r="B19" s="22"/>
      <c r="C19" s="20"/>
      <c r="D19" s="1" t="s">
        <v>375</v>
      </c>
      <c r="E19" s="1">
        <v>1</v>
      </c>
      <c r="F19" s="14"/>
      <c r="G19" s="14">
        <f t="shared" si="6"/>
        <v>3.93</v>
      </c>
      <c r="H19" s="14"/>
      <c r="I19" s="32">
        <f t="shared" si="7"/>
        <v>4.4000000000000004</v>
      </c>
      <c r="J19" s="32">
        <f>SUM(I14:I19)</f>
        <v>25.909999999999997</v>
      </c>
      <c r="K19" s="1">
        <v>0</v>
      </c>
      <c r="L19" s="34">
        <v>4.4000000000000004</v>
      </c>
      <c r="M19" s="17"/>
      <c r="N19" s="28"/>
    </row>
    <row r="20" spans="1:14">
      <c r="A20" s="13">
        <v>7</v>
      </c>
      <c r="B20" s="22"/>
      <c r="C20" s="20"/>
      <c r="D20" s="1" t="s">
        <v>41</v>
      </c>
      <c r="E20" s="1">
        <v>1</v>
      </c>
      <c r="F20" s="14"/>
      <c r="G20" s="34">
        <f t="shared" si="6"/>
        <v>3.93</v>
      </c>
      <c r="H20" s="14"/>
      <c r="I20" s="32">
        <f t="shared" si="7"/>
        <v>4.2</v>
      </c>
      <c r="J20" s="32">
        <f>SUM(I14:I20)</f>
        <v>30.109999999999996</v>
      </c>
      <c r="K20" s="1">
        <v>0</v>
      </c>
      <c r="L20" s="34">
        <v>4.2</v>
      </c>
      <c r="M20" s="17"/>
      <c r="N20" s="28"/>
    </row>
    <row r="21" spans="1:14">
      <c r="A21" s="16">
        <v>8</v>
      </c>
      <c r="B21" s="22"/>
      <c r="C21" s="20"/>
      <c r="D21" s="1" t="s">
        <v>376</v>
      </c>
      <c r="E21" s="1">
        <v>1</v>
      </c>
      <c r="F21" s="14"/>
      <c r="G21" s="14">
        <f t="shared" si="6"/>
        <v>3.93</v>
      </c>
      <c r="H21" s="14"/>
      <c r="I21" s="32">
        <f t="shared" si="7"/>
        <v>4.2</v>
      </c>
      <c r="J21" s="32">
        <f>SUM(I14:I21)</f>
        <v>34.309999999999995</v>
      </c>
      <c r="K21" s="1">
        <v>0</v>
      </c>
      <c r="L21" s="34">
        <v>4.2</v>
      </c>
      <c r="M21" s="17"/>
      <c r="N21" s="28"/>
    </row>
    <row r="22" spans="1:14">
      <c r="A22" s="13">
        <v>9</v>
      </c>
      <c r="B22" s="22"/>
      <c r="C22" s="20"/>
      <c r="D22" s="1" t="s">
        <v>377</v>
      </c>
      <c r="E22" s="1">
        <v>1</v>
      </c>
      <c r="F22" s="14"/>
      <c r="G22" s="14">
        <f t="shared" si="6"/>
        <v>3.93</v>
      </c>
      <c r="H22" s="14"/>
      <c r="I22" s="32">
        <f t="shared" si="7"/>
        <v>4.5999999999999996</v>
      </c>
      <c r="J22" s="32">
        <f>SUM(I14:I22)</f>
        <v>38.909999999999997</v>
      </c>
      <c r="K22" s="1">
        <v>0</v>
      </c>
      <c r="L22" s="34">
        <v>4.5999999999999996</v>
      </c>
      <c r="M22" s="17"/>
      <c r="N22" s="28"/>
    </row>
    <row r="23" spans="1:14">
      <c r="A23" s="16">
        <v>10</v>
      </c>
      <c r="B23" s="22"/>
      <c r="C23" s="20"/>
      <c r="D23" s="2" t="s">
        <v>378</v>
      </c>
      <c r="E23" s="2">
        <v>1</v>
      </c>
      <c r="F23" s="14"/>
      <c r="G23" s="14">
        <f t="shared" si="6"/>
        <v>3.93</v>
      </c>
      <c r="H23" s="14"/>
      <c r="I23" s="33">
        <f t="shared" si="7"/>
        <v>4.6399999999999997</v>
      </c>
      <c r="J23" s="32">
        <f>SUM(I14:I23)</f>
        <v>43.55</v>
      </c>
      <c r="K23" s="2">
        <v>0</v>
      </c>
      <c r="L23" s="34">
        <v>4.6399999999999997</v>
      </c>
      <c r="M23" s="17"/>
      <c r="N23" s="28"/>
    </row>
    <row r="24" spans="1:14" ht="14.25" thickBot="1">
      <c r="A24" s="13">
        <v>11</v>
      </c>
      <c r="B24" s="22"/>
      <c r="C24" s="20"/>
      <c r="D24" s="2" t="s">
        <v>379</v>
      </c>
      <c r="E24" s="2">
        <v>1</v>
      </c>
      <c r="F24" s="14"/>
      <c r="G24" s="14">
        <f t="shared" ref="G24" si="8">IF(ISBLANK(E24),"",ROUND((E24*3927+F24*109.09)/1000,2))</f>
        <v>3.93</v>
      </c>
      <c r="H24" s="14"/>
      <c r="I24" s="33">
        <f t="shared" ref="I24" si="9">L24-K24</f>
        <v>4.4000000000000004</v>
      </c>
      <c r="J24" s="32">
        <f>SUM(I14:I24)</f>
        <v>47.949999999999996</v>
      </c>
      <c r="K24" s="2">
        <v>0</v>
      </c>
      <c r="L24" s="34">
        <v>4.4000000000000004</v>
      </c>
      <c r="M24" s="17"/>
      <c r="N24" s="28"/>
    </row>
    <row r="25" spans="1:14" ht="14.25" thickBot="1">
      <c r="A25" s="73"/>
      <c r="B25" s="4"/>
      <c r="C25" s="74" t="s">
        <v>361</v>
      </c>
      <c r="D25" s="74" t="s">
        <v>379</v>
      </c>
      <c r="E25" s="74">
        <f>E14+E15+E16+E17+E18+E19+E20+E21+E22+E23+E24</f>
        <v>11</v>
      </c>
      <c r="F25" s="75"/>
      <c r="G25" s="74">
        <f>G14+G15+G16+G17+G18+G19+G20+G21+G22+G23+G24</f>
        <v>43.230000000000004</v>
      </c>
      <c r="H25" s="74"/>
      <c r="I25" s="76">
        <f>I14+I15+I16+I17+I18+I19+I20+I21+I22+I23+I24</f>
        <v>47.949999999999996</v>
      </c>
      <c r="J25" s="76"/>
      <c r="K25" s="74">
        <v>0</v>
      </c>
      <c r="L25" s="74">
        <f>L14+L15+L16+L17+L18+L19+L20+L21+L22+L23+L24</f>
        <v>47.949999999999996</v>
      </c>
      <c r="M25" s="77"/>
      <c r="N25" s="28">
        <f>I25/G25</f>
        <v>1.1091834374277121</v>
      </c>
    </row>
    <row r="28" spans="1:14">
      <c r="B28" t="s">
        <v>413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workbookViewId="0">
      <selection activeCell="H22" sqref="H22"/>
    </sheetView>
  </sheetViews>
  <sheetFormatPr defaultRowHeight="13.5"/>
  <cols>
    <col min="1" max="1" width="4.75" customWidth="1"/>
    <col min="2" max="2" width="15.875" customWidth="1"/>
    <col min="13" max="13" width="10.625" bestFit="1" customWidth="1"/>
  </cols>
  <sheetData>
    <row r="1" spans="1:13">
      <c r="A1" s="10" t="s">
        <v>0</v>
      </c>
      <c r="B1" s="11" t="s">
        <v>93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67</v>
      </c>
      <c r="I1" s="11" t="s">
        <v>6</v>
      </c>
      <c r="J1" s="11" t="s">
        <v>43</v>
      </c>
      <c r="K1" s="11" t="s">
        <v>44</v>
      </c>
      <c r="L1" s="12" t="s">
        <v>45</v>
      </c>
      <c r="M1" s="91" t="s">
        <v>91</v>
      </c>
    </row>
    <row r="2" spans="1:13">
      <c r="A2" s="13">
        <v>1</v>
      </c>
      <c r="B2" s="1" t="s">
        <v>164</v>
      </c>
      <c r="C2" s="1" t="s">
        <v>46</v>
      </c>
      <c r="D2" s="1" t="s">
        <v>125</v>
      </c>
      <c r="E2" s="1">
        <v>5</v>
      </c>
      <c r="F2" s="1">
        <v>13</v>
      </c>
      <c r="G2" s="32">
        <f>IF(ISBLANK(E2),"",ROUND((E2*3927+F2*109.09)/1000,2))</f>
        <v>21.05</v>
      </c>
      <c r="H2" s="1">
        <v>21.52</v>
      </c>
      <c r="I2" s="32">
        <f>K2-J2-L2</f>
        <v>23.2</v>
      </c>
      <c r="J2" s="1">
        <v>0</v>
      </c>
      <c r="K2" s="1">
        <v>24.68</v>
      </c>
      <c r="L2" s="71">
        <f>SUM(L3:L15)</f>
        <v>1.48</v>
      </c>
      <c r="M2" s="92">
        <f>I2/G2</f>
        <v>1.1021377672209025</v>
      </c>
    </row>
    <row r="3" spans="1:13">
      <c r="A3" s="93">
        <v>1.1000000000000001</v>
      </c>
      <c r="B3" s="22"/>
      <c r="C3" s="14"/>
      <c r="D3" s="14" t="s">
        <v>126</v>
      </c>
      <c r="E3" s="14"/>
      <c r="F3" s="14"/>
      <c r="G3" s="14"/>
      <c r="H3" s="14">
        <v>2.5</v>
      </c>
      <c r="I3" s="14">
        <f>K3-J3-L3</f>
        <v>2.4</v>
      </c>
      <c r="J3" s="14">
        <v>0</v>
      </c>
      <c r="K3" s="14">
        <v>2.4</v>
      </c>
      <c r="L3" s="14"/>
      <c r="M3" s="17"/>
    </row>
    <row r="4" spans="1:13">
      <c r="A4" s="93">
        <v>1.2</v>
      </c>
      <c r="B4" s="22" t="s">
        <v>182</v>
      </c>
      <c r="C4" s="14"/>
      <c r="D4" s="14" t="s">
        <v>127</v>
      </c>
      <c r="E4" s="14"/>
      <c r="F4" s="14"/>
      <c r="G4" s="14"/>
      <c r="H4" s="14">
        <v>4.76</v>
      </c>
      <c r="I4" s="14">
        <f>K4-J4-L4</f>
        <v>2.7399999999999998</v>
      </c>
      <c r="J4" s="14">
        <v>2.4</v>
      </c>
      <c r="K4" s="14">
        <v>5.14</v>
      </c>
      <c r="L4" s="14"/>
      <c r="M4" s="17"/>
    </row>
    <row r="5" spans="1:13">
      <c r="A5" s="93">
        <v>1.3</v>
      </c>
      <c r="B5" s="22" t="s">
        <v>181</v>
      </c>
      <c r="C5" s="14"/>
      <c r="D5" s="14" t="s">
        <v>128</v>
      </c>
      <c r="E5" s="14"/>
      <c r="F5" s="14"/>
      <c r="G5" s="14"/>
      <c r="H5" s="22" t="s">
        <v>180</v>
      </c>
      <c r="I5" s="14">
        <f t="shared" ref="I5:I15" si="0">K5-J5-L5</f>
        <v>1.0100000000000007</v>
      </c>
      <c r="J5" s="14">
        <v>5.14</v>
      </c>
      <c r="K5" s="14">
        <v>6.15</v>
      </c>
      <c r="L5" s="14"/>
      <c r="M5" s="17"/>
    </row>
    <row r="6" spans="1:13">
      <c r="A6" s="93">
        <v>1.4</v>
      </c>
      <c r="B6" s="22" t="s">
        <v>178</v>
      </c>
      <c r="C6" s="14"/>
      <c r="D6" s="14" t="s">
        <v>123</v>
      </c>
      <c r="E6" s="14"/>
      <c r="F6" s="14"/>
      <c r="G6" s="14"/>
      <c r="H6" s="14">
        <v>8.64</v>
      </c>
      <c r="I6" s="14">
        <f t="shared" si="0"/>
        <v>2.629999999999999</v>
      </c>
      <c r="J6" s="14">
        <v>6.15</v>
      </c>
      <c r="K6" s="14">
        <v>8.7799999999999994</v>
      </c>
      <c r="L6" s="14"/>
      <c r="M6" s="17"/>
    </row>
    <row r="7" spans="1:13">
      <c r="A7" s="93">
        <v>1.5</v>
      </c>
      <c r="B7" s="22" t="s">
        <v>179</v>
      </c>
      <c r="C7" s="14"/>
      <c r="D7" s="14" t="s">
        <v>129</v>
      </c>
      <c r="E7" s="14"/>
      <c r="F7" s="14"/>
      <c r="G7" s="14"/>
      <c r="H7" s="14">
        <v>10.97</v>
      </c>
      <c r="I7" s="14">
        <f t="shared" si="0"/>
        <v>2.42</v>
      </c>
      <c r="J7" s="14">
        <v>8.7799999999999994</v>
      </c>
      <c r="K7" s="14">
        <v>11.79</v>
      </c>
      <c r="L7" s="94">
        <v>0.59</v>
      </c>
      <c r="M7" s="17"/>
    </row>
    <row r="8" spans="1:13">
      <c r="A8" s="93">
        <v>1.6</v>
      </c>
      <c r="B8" s="14"/>
      <c r="C8" s="14"/>
      <c r="D8" s="14" t="s">
        <v>130</v>
      </c>
      <c r="E8" s="14"/>
      <c r="F8" s="14"/>
      <c r="G8" s="14"/>
      <c r="H8" s="14">
        <v>12.32</v>
      </c>
      <c r="I8" s="14">
        <f t="shared" si="0"/>
        <v>1.3400000000000016</v>
      </c>
      <c r="J8" s="14">
        <v>11.79</v>
      </c>
      <c r="K8" s="14">
        <v>13.13</v>
      </c>
      <c r="L8" s="14"/>
      <c r="M8" s="17"/>
    </row>
    <row r="9" spans="1:13">
      <c r="A9" s="93">
        <v>1.7</v>
      </c>
      <c r="B9" s="22" t="s">
        <v>185</v>
      </c>
      <c r="C9" s="14"/>
      <c r="D9" s="43" t="s">
        <v>124</v>
      </c>
      <c r="E9" s="43"/>
      <c r="F9" s="43"/>
      <c r="G9" s="43"/>
      <c r="H9" s="43">
        <v>13.53</v>
      </c>
      <c r="I9" s="43">
        <f t="shared" si="0"/>
        <v>1.2299999999999986</v>
      </c>
      <c r="J9" s="43">
        <v>13.13</v>
      </c>
      <c r="K9" s="43">
        <v>14.36</v>
      </c>
      <c r="L9" s="43"/>
      <c r="M9" s="17"/>
    </row>
    <row r="10" spans="1:13">
      <c r="A10" s="93">
        <v>1.8</v>
      </c>
      <c r="B10" s="22" t="s">
        <v>186</v>
      </c>
      <c r="C10" s="14"/>
      <c r="D10" s="14" t="s">
        <v>131</v>
      </c>
      <c r="E10" s="14"/>
      <c r="F10" s="14"/>
      <c r="G10" s="14"/>
      <c r="H10" s="14">
        <v>14.51</v>
      </c>
      <c r="I10" s="62">
        <f t="shared" si="0"/>
        <v>0.97</v>
      </c>
      <c r="J10" s="14">
        <v>0</v>
      </c>
      <c r="K10" s="14">
        <v>1.66</v>
      </c>
      <c r="L10" s="94">
        <v>0.69</v>
      </c>
      <c r="M10" s="17"/>
    </row>
    <row r="11" spans="1:13">
      <c r="A11" s="93">
        <v>1.9</v>
      </c>
      <c r="B11" s="22" t="s">
        <v>184</v>
      </c>
      <c r="C11" s="14"/>
      <c r="D11" s="14" t="s">
        <v>132</v>
      </c>
      <c r="E11" s="14"/>
      <c r="F11" s="14"/>
      <c r="G11" s="14"/>
      <c r="H11" s="14">
        <v>14.99</v>
      </c>
      <c r="I11" s="62">
        <f t="shared" si="0"/>
        <v>0.49</v>
      </c>
      <c r="J11" s="14">
        <v>1.66</v>
      </c>
      <c r="K11" s="14">
        <v>2.15</v>
      </c>
      <c r="L11" s="14"/>
      <c r="M11" s="17"/>
    </row>
    <row r="12" spans="1:13">
      <c r="A12" s="93">
        <v>1.91</v>
      </c>
      <c r="B12" s="22" t="s">
        <v>147</v>
      </c>
      <c r="C12" s="14"/>
      <c r="D12" s="14" t="s">
        <v>133</v>
      </c>
      <c r="E12" s="14"/>
      <c r="F12" s="14"/>
      <c r="G12" s="14"/>
      <c r="H12" s="14">
        <v>16.510000000000002</v>
      </c>
      <c r="I12" s="62">
        <f t="shared" si="0"/>
        <v>1.8599999999999999</v>
      </c>
      <c r="J12" s="14">
        <v>2.15</v>
      </c>
      <c r="K12" s="14">
        <v>4.01</v>
      </c>
      <c r="L12" s="14"/>
      <c r="M12" s="17"/>
    </row>
    <row r="13" spans="1:13">
      <c r="A13" s="93">
        <v>1.92</v>
      </c>
      <c r="B13" s="22" t="s">
        <v>188</v>
      </c>
      <c r="C13" s="14"/>
      <c r="D13" s="14" t="s">
        <v>134</v>
      </c>
      <c r="E13" s="14"/>
      <c r="F13" s="14"/>
      <c r="G13" s="14"/>
      <c r="H13" s="14">
        <v>17.91</v>
      </c>
      <c r="I13" s="62">
        <f t="shared" si="0"/>
        <v>1.1100000000000003</v>
      </c>
      <c r="J13" s="14">
        <v>4.01</v>
      </c>
      <c r="K13" s="14">
        <v>5.12</v>
      </c>
      <c r="L13" s="14"/>
      <c r="M13" s="17"/>
    </row>
    <row r="14" spans="1:13">
      <c r="A14" s="93">
        <v>1.93</v>
      </c>
      <c r="B14" s="22" t="s">
        <v>187</v>
      </c>
      <c r="C14" s="14"/>
      <c r="D14" s="14" t="s">
        <v>135</v>
      </c>
      <c r="E14" s="14"/>
      <c r="F14" s="14"/>
      <c r="G14" s="14"/>
      <c r="H14" s="14">
        <v>18.66</v>
      </c>
      <c r="I14" s="62">
        <f t="shared" si="0"/>
        <v>1.4999999999999996</v>
      </c>
      <c r="J14" s="14">
        <v>5.12</v>
      </c>
      <c r="K14" s="14">
        <v>6.72</v>
      </c>
      <c r="L14" s="94">
        <v>0.1</v>
      </c>
      <c r="M14" s="17"/>
    </row>
    <row r="15" spans="1:13">
      <c r="A15" s="93">
        <v>1.94</v>
      </c>
      <c r="B15" s="22" t="s">
        <v>189</v>
      </c>
      <c r="C15" s="14"/>
      <c r="D15" s="14" t="s">
        <v>125</v>
      </c>
      <c r="E15" s="14"/>
      <c r="F15" s="14"/>
      <c r="G15" s="14"/>
      <c r="H15" s="14">
        <v>21.52</v>
      </c>
      <c r="I15" s="62">
        <f t="shared" si="0"/>
        <v>3.5000000000000004</v>
      </c>
      <c r="J15" s="14">
        <v>6.72</v>
      </c>
      <c r="K15" s="14">
        <v>10.32</v>
      </c>
      <c r="L15" s="94">
        <v>0.1</v>
      </c>
      <c r="M15" s="17"/>
    </row>
    <row r="16" spans="1:13">
      <c r="A16" s="13">
        <v>2</v>
      </c>
      <c r="B16" s="51" t="s">
        <v>192</v>
      </c>
      <c r="C16" s="1" t="s">
        <v>125</v>
      </c>
      <c r="D16" s="1" t="s">
        <v>9</v>
      </c>
      <c r="E16" s="1">
        <v>4</v>
      </c>
      <c r="F16" s="1">
        <v>15</v>
      </c>
      <c r="G16" s="32">
        <f>IF(ISBLANK(E16),"",ROUND((E16*3927+F16*109.09)/1000,2))</f>
        <v>17.34</v>
      </c>
      <c r="H16" s="1">
        <v>16.600000000000001</v>
      </c>
      <c r="I16" s="32">
        <f>SUM(I17:I27)</f>
        <v>16.68</v>
      </c>
      <c r="J16" s="1">
        <v>0</v>
      </c>
      <c r="K16" s="1">
        <v>18.54</v>
      </c>
      <c r="L16" s="71">
        <f>SUM(L17:L27)</f>
        <v>1.86</v>
      </c>
      <c r="M16" s="92">
        <f>I16/G16</f>
        <v>0.96193771626297575</v>
      </c>
    </row>
    <row r="17" spans="1:17">
      <c r="A17" s="93"/>
      <c r="B17" s="22" t="s">
        <v>191</v>
      </c>
      <c r="C17" s="14"/>
      <c r="D17" s="34" t="s">
        <v>190</v>
      </c>
      <c r="E17" s="14"/>
      <c r="F17" s="14"/>
      <c r="G17" s="53"/>
      <c r="H17" s="34">
        <v>1.93</v>
      </c>
      <c r="I17" s="54">
        <f>K17-J17-L17</f>
        <v>1.9400000000000002</v>
      </c>
      <c r="J17" s="34">
        <v>0</v>
      </c>
      <c r="K17" s="34">
        <v>2.93</v>
      </c>
      <c r="L17" s="34">
        <v>0.99</v>
      </c>
      <c r="M17" s="85"/>
    </row>
    <row r="18" spans="1:17">
      <c r="A18" s="95">
        <v>2.1</v>
      </c>
      <c r="B18" s="23" t="s">
        <v>172</v>
      </c>
      <c r="C18" s="14"/>
      <c r="D18" s="34" t="s">
        <v>137</v>
      </c>
      <c r="E18" s="14"/>
      <c r="F18" s="14"/>
      <c r="G18" s="14"/>
      <c r="H18" s="34">
        <v>3.13</v>
      </c>
      <c r="I18" s="54">
        <f t="shared" ref="I18:I27" si="1">K18-J18-L18</f>
        <v>1.31</v>
      </c>
      <c r="J18" s="34">
        <v>2.93</v>
      </c>
      <c r="K18" s="34">
        <v>4.24</v>
      </c>
      <c r="L18" s="14"/>
      <c r="M18" s="17"/>
    </row>
    <row r="19" spans="1:17">
      <c r="A19" s="95">
        <v>2.2000000000000002</v>
      </c>
      <c r="B19" s="23" t="s">
        <v>195</v>
      </c>
      <c r="C19" s="14"/>
      <c r="D19" s="34" t="s">
        <v>138</v>
      </c>
      <c r="E19" s="14"/>
      <c r="F19" s="14"/>
      <c r="G19" s="14"/>
      <c r="H19" s="34">
        <v>3.68</v>
      </c>
      <c r="I19" s="54">
        <f t="shared" si="1"/>
        <v>0.5699999999999994</v>
      </c>
      <c r="J19" s="34">
        <v>4.24</v>
      </c>
      <c r="K19" s="34">
        <v>4.8099999999999996</v>
      </c>
      <c r="L19" s="14"/>
      <c r="M19" s="17"/>
    </row>
    <row r="20" spans="1:17">
      <c r="A20" s="95">
        <v>2.2999999999999998</v>
      </c>
      <c r="B20" s="22" t="s">
        <v>170</v>
      </c>
      <c r="C20" s="14"/>
      <c r="D20" s="34" t="s">
        <v>139</v>
      </c>
      <c r="E20" s="14"/>
      <c r="F20" s="14"/>
      <c r="G20" s="14"/>
      <c r="H20" s="14">
        <v>4</v>
      </c>
      <c r="I20" s="54">
        <f t="shared" si="1"/>
        <v>0.30000000000000071</v>
      </c>
      <c r="J20" s="34">
        <v>4.8099999999999996</v>
      </c>
      <c r="K20" s="34">
        <v>5.1100000000000003</v>
      </c>
      <c r="L20" s="14"/>
      <c r="M20" s="17"/>
    </row>
    <row r="21" spans="1:17">
      <c r="A21" s="95">
        <v>2.4</v>
      </c>
      <c r="B21" s="22" t="s">
        <v>169</v>
      </c>
      <c r="C21" s="14"/>
      <c r="D21" s="34" t="s">
        <v>140</v>
      </c>
      <c r="E21" s="14"/>
      <c r="F21" s="14"/>
      <c r="G21" s="14"/>
      <c r="H21" s="14">
        <v>6.77</v>
      </c>
      <c r="I21" s="54">
        <f t="shared" si="1"/>
        <v>2.8</v>
      </c>
      <c r="J21" s="34">
        <v>5.1100000000000003</v>
      </c>
      <c r="K21" s="34">
        <v>7.91</v>
      </c>
      <c r="L21" s="14"/>
      <c r="M21" s="17"/>
    </row>
    <row r="22" spans="1:17">
      <c r="A22" s="95">
        <v>2.5</v>
      </c>
      <c r="B22" s="22" t="s">
        <v>168</v>
      </c>
      <c r="C22" s="14"/>
      <c r="D22" s="34" t="s">
        <v>141</v>
      </c>
      <c r="E22" s="14"/>
      <c r="F22" s="14"/>
      <c r="G22" s="14"/>
      <c r="H22" s="14">
        <v>9.82</v>
      </c>
      <c r="I22" s="54">
        <f t="shared" si="1"/>
        <v>3.09</v>
      </c>
      <c r="J22" s="34">
        <v>7.91</v>
      </c>
      <c r="K22" s="34">
        <v>11</v>
      </c>
      <c r="L22" s="14"/>
      <c r="M22" s="17"/>
    </row>
    <row r="23" spans="1:17">
      <c r="A23" s="95">
        <v>2.6</v>
      </c>
      <c r="B23" s="22" t="s">
        <v>173</v>
      </c>
      <c r="C23" s="14"/>
      <c r="D23" s="34" t="s">
        <v>142</v>
      </c>
      <c r="E23" s="14"/>
      <c r="F23" s="14"/>
      <c r="G23" s="14"/>
      <c r="H23" s="14">
        <v>10.59</v>
      </c>
      <c r="I23" s="54">
        <f t="shared" si="1"/>
        <v>0.76999999999999957</v>
      </c>
      <c r="J23" s="34">
        <v>11</v>
      </c>
      <c r="K23" s="34">
        <v>11.77</v>
      </c>
      <c r="L23" s="14"/>
      <c r="M23" s="17"/>
    </row>
    <row r="24" spans="1:17">
      <c r="A24" s="95">
        <v>2.7</v>
      </c>
      <c r="B24" s="22" t="s">
        <v>166</v>
      </c>
      <c r="C24" s="14"/>
      <c r="D24" s="34" t="s">
        <v>143</v>
      </c>
      <c r="E24" s="14"/>
      <c r="F24" s="14"/>
      <c r="G24" s="14"/>
      <c r="H24" s="14">
        <v>12.41</v>
      </c>
      <c r="I24" s="54">
        <f t="shared" si="1"/>
        <v>2</v>
      </c>
      <c r="J24" s="34">
        <v>11.77</v>
      </c>
      <c r="K24" s="34">
        <v>13.77</v>
      </c>
      <c r="L24" s="14"/>
      <c r="M24" s="17"/>
    </row>
    <row r="25" spans="1:17">
      <c r="A25" s="95">
        <v>2.8</v>
      </c>
      <c r="B25" s="22" t="s">
        <v>193</v>
      </c>
      <c r="C25" s="14"/>
      <c r="D25" s="34" t="s">
        <v>144</v>
      </c>
      <c r="E25" s="14"/>
      <c r="F25" s="14"/>
      <c r="G25" s="14"/>
      <c r="H25" s="14">
        <v>13.37</v>
      </c>
      <c r="I25" s="54">
        <f t="shared" si="1"/>
        <v>0.96999999999999975</v>
      </c>
      <c r="J25" s="34">
        <v>13.77</v>
      </c>
      <c r="K25" s="34">
        <v>15.53</v>
      </c>
      <c r="L25" s="34">
        <v>0.79</v>
      </c>
      <c r="M25" s="17"/>
      <c r="Q25" s="55"/>
    </row>
    <row r="26" spans="1:17">
      <c r="A26" s="95">
        <v>2.9</v>
      </c>
      <c r="B26" s="22" t="s">
        <v>194</v>
      </c>
      <c r="C26" s="14"/>
      <c r="D26" s="34" t="s">
        <v>145</v>
      </c>
      <c r="E26" s="14"/>
      <c r="F26" s="14"/>
      <c r="G26" s="14"/>
      <c r="H26" s="14">
        <v>13.92</v>
      </c>
      <c r="I26" s="54">
        <f t="shared" si="1"/>
        <v>0.54999999999999893</v>
      </c>
      <c r="J26" s="34">
        <v>15.53</v>
      </c>
      <c r="K26" s="34">
        <v>16.079999999999998</v>
      </c>
      <c r="L26" s="14"/>
      <c r="M26" s="17"/>
    </row>
    <row r="27" spans="1:17">
      <c r="A27" s="95">
        <v>2.91</v>
      </c>
      <c r="B27" s="22" t="s">
        <v>167</v>
      </c>
      <c r="C27" s="14"/>
      <c r="D27" s="34" t="s">
        <v>9</v>
      </c>
      <c r="E27" s="14"/>
      <c r="F27" s="14"/>
      <c r="G27" s="14"/>
      <c r="H27" s="14">
        <v>16.600000000000001</v>
      </c>
      <c r="I27" s="72">
        <f t="shared" si="1"/>
        <v>2.3800000000000008</v>
      </c>
      <c r="J27" s="34">
        <v>16.079999999999998</v>
      </c>
      <c r="K27" s="34">
        <v>18.54</v>
      </c>
      <c r="L27" s="34">
        <v>0.08</v>
      </c>
      <c r="M27" s="17"/>
    </row>
    <row r="28" spans="1:17" ht="14.25" thickBot="1">
      <c r="A28" s="78"/>
      <c r="B28" s="80"/>
      <c r="C28" s="80" t="s">
        <v>66</v>
      </c>
      <c r="D28" s="80"/>
      <c r="E28" s="80">
        <v>9</v>
      </c>
      <c r="F28" s="80">
        <v>28</v>
      </c>
      <c r="G28" s="81">
        <f>SUM(G2:G27)</f>
        <v>38.39</v>
      </c>
      <c r="H28" s="80">
        <f>H2+H16</f>
        <v>38.120000000000005</v>
      </c>
      <c r="I28" s="81">
        <f>I2+I16</f>
        <v>39.879999999999995</v>
      </c>
      <c r="J28" s="9"/>
      <c r="K28" s="9"/>
      <c r="L28" s="9"/>
      <c r="M28" s="96">
        <f>I28/G28</f>
        <v>1.0388121906746548</v>
      </c>
    </row>
    <row r="29" spans="1:17">
      <c r="G29">
        <f>38.39*1.14</f>
        <v>43.764599999999994</v>
      </c>
    </row>
  </sheetData>
  <phoneticPr fontId="1"/>
  <pageMargins left="0.39370078740157483" right="0.31496062992125984" top="0.51181102362204722" bottom="0.35433070866141736" header="0.19685039370078741" footer="0.23622047244094491"/>
  <pageSetup paperSize="9" scale="78" fitToHeight="0" orientation="landscape" horizontalDpi="150" verticalDpi="150" r:id="rId1"/>
  <headerFooter>
    <oddHeader>&amp;L&amp;"-,太字"&amp;16津戸中道　検証&amp;R&amp;P／&amp;N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workbookViewId="0">
      <selection activeCell="A2" sqref="A2"/>
    </sheetView>
  </sheetViews>
  <sheetFormatPr defaultRowHeight="13.5"/>
  <cols>
    <col min="1" max="1" width="4.375" customWidth="1"/>
    <col min="2" max="2" width="13.625" customWidth="1"/>
    <col min="3" max="3" width="11" customWidth="1"/>
    <col min="4" max="4" width="16.875" customWidth="1"/>
    <col min="5" max="5" width="7.5" customWidth="1"/>
    <col min="6" max="6" width="7" customWidth="1"/>
    <col min="13" max="13" width="11" customWidth="1"/>
  </cols>
  <sheetData>
    <row r="1" spans="1:13">
      <c r="A1" s="10" t="s">
        <v>0</v>
      </c>
      <c r="B1" s="11" t="s">
        <v>93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163</v>
      </c>
      <c r="H1" s="11" t="s">
        <v>67</v>
      </c>
      <c r="I1" s="11" t="s">
        <v>6</v>
      </c>
      <c r="J1" s="11" t="s">
        <v>43</v>
      </c>
      <c r="K1" s="11" t="s">
        <v>44</v>
      </c>
      <c r="L1" s="12" t="s">
        <v>45</v>
      </c>
      <c r="M1" s="84" t="s">
        <v>91</v>
      </c>
    </row>
    <row r="2" spans="1:13">
      <c r="A2" s="18">
        <v>4.0999999999999996</v>
      </c>
      <c r="B2" s="37" t="s">
        <v>148</v>
      </c>
      <c r="C2" s="14" t="s">
        <v>149</v>
      </c>
      <c r="D2" s="34" t="s">
        <v>150</v>
      </c>
      <c r="E2" s="14">
        <v>0</v>
      </c>
      <c r="F2" s="14">
        <v>28</v>
      </c>
      <c r="G2" s="38">
        <f t="shared" ref="G2:G8" si="0">(E2*3927)+(F2*109)</f>
        <v>3052</v>
      </c>
      <c r="H2" s="1">
        <v>3.4</v>
      </c>
      <c r="I2" s="1">
        <f>K2-J2-L2</f>
        <v>3.04</v>
      </c>
      <c r="J2" s="1">
        <v>0</v>
      </c>
      <c r="K2" s="1">
        <v>1.36</v>
      </c>
      <c r="L2" s="1">
        <v>-1.68</v>
      </c>
      <c r="M2" s="85">
        <f>I2/(G2/1000)</f>
        <v>0.99606815203145482</v>
      </c>
    </row>
    <row r="3" spans="1:13">
      <c r="A3" s="101">
        <v>4.2</v>
      </c>
      <c r="B3" s="52"/>
      <c r="C3" s="14"/>
      <c r="D3" s="34" t="s">
        <v>151</v>
      </c>
      <c r="E3" s="14">
        <v>1</v>
      </c>
      <c r="F3" s="14">
        <v>6</v>
      </c>
      <c r="G3" s="38">
        <f t="shared" si="0"/>
        <v>4581</v>
      </c>
      <c r="H3" s="1">
        <v>4.1500000000000004</v>
      </c>
      <c r="I3" s="1">
        <f>K3-J3-L3</f>
        <v>4.4799999999999995</v>
      </c>
      <c r="J3" s="1">
        <v>0</v>
      </c>
      <c r="K3" s="1">
        <v>4.68</v>
      </c>
      <c r="L3" s="1">
        <v>0.2</v>
      </c>
      <c r="M3" s="85">
        <f>I3/(G3/1000)</f>
        <v>0.97795241213708783</v>
      </c>
    </row>
    <row r="4" spans="1:13">
      <c r="A4" s="101">
        <v>4.3</v>
      </c>
      <c r="B4" s="52"/>
      <c r="C4" s="14"/>
      <c r="D4" s="34" t="s">
        <v>288</v>
      </c>
      <c r="E4" s="14">
        <v>3</v>
      </c>
      <c r="F4" s="14">
        <v>7</v>
      </c>
      <c r="G4" s="38">
        <f t="shared" si="0"/>
        <v>12544</v>
      </c>
      <c r="H4" s="1">
        <v>12.3</v>
      </c>
      <c r="I4" s="1">
        <f>K4-J4-L4</f>
        <v>12.43</v>
      </c>
      <c r="J4" s="1">
        <v>0</v>
      </c>
      <c r="K4" s="1">
        <v>12.43</v>
      </c>
      <c r="L4" s="1"/>
      <c r="M4" s="85">
        <f>I4/(G4/1000)</f>
        <v>0.99091198979591832</v>
      </c>
    </row>
    <row r="5" spans="1:13">
      <c r="A5" s="101">
        <v>4.4000000000000004</v>
      </c>
      <c r="B5" s="37"/>
      <c r="C5" s="14"/>
      <c r="D5" s="34" t="s">
        <v>152</v>
      </c>
      <c r="E5" s="14">
        <v>4</v>
      </c>
      <c r="F5" s="14">
        <v>32</v>
      </c>
      <c r="G5" s="38">
        <f t="shared" si="0"/>
        <v>19196</v>
      </c>
      <c r="H5" s="1">
        <v>20.88</v>
      </c>
      <c r="I5" s="1"/>
      <c r="J5" s="1"/>
      <c r="K5" s="1"/>
      <c r="L5" s="1"/>
      <c r="M5" s="17"/>
    </row>
    <row r="6" spans="1:13">
      <c r="A6" s="102">
        <v>4.5</v>
      </c>
      <c r="B6" s="42"/>
      <c r="C6" s="43"/>
      <c r="D6" s="34" t="s">
        <v>148</v>
      </c>
      <c r="E6" s="14">
        <v>0</v>
      </c>
      <c r="F6" s="14">
        <v>6</v>
      </c>
      <c r="G6" s="38">
        <f t="shared" si="0"/>
        <v>654</v>
      </c>
      <c r="H6" s="1">
        <v>0.89</v>
      </c>
      <c r="I6" s="1"/>
      <c r="J6" s="1"/>
      <c r="K6" s="1"/>
      <c r="L6" s="1"/>
      <c r="M6" s="17"/>
    </row>
    <row r="7" spans="1:13">
      <c r="A7" s="93"/>
      <c r="B7" s="37"/>
      <c r="C7" s="14"/>
      <c r="D7" s="39" t="s">
        <v>66</v>
      </c>
      <c r="E7" s="40">
        <f>SUM(E2:E6)</f>
        <v>8</v>
      </c>
      <c r="F7" s="40">
        <f>SUM(F2:F6)</f>
        <v>79</v>
      </c>
      <c r="G7" s="41">
        <f t="shared" si="0"/>
        <v>40027</v>
      </c>
      <c r="H7" s="14"/>
      <c r="I7" s="14"/>
      <c r="J7" s="14"/>
      <c r="K7" s="14"/>
      <c r="L7" s="14"/>
      <c r="M7" s="17"/>
    </row>
    <row r="8" spans="1:13">
      <c r="A8" s="13">
        <v>4</v>
      </c>
      <c r="B8" s="71" t="s">
        <v>153</v>
      </c>
      <c r="C8" s="40" t="s">
        <v>149</v>
      </c>
      <c r="D8" s="44" t="s">
        <v>148</v>
      </c>
      <c r="E8" s="43">
        <v>10</v>
      </c>
      <c r="F8" s="43">
        <v>8</v>
      </c>
      <c r="G8" s="45">
        <f t="shared" si="0"/>
        <v>40142</v>
      </c>
      <c r="H8" s="14"/>
      <c r="I8" s="14"/>
      <c r="J8" s="14"/>
      <c r="K8" s="14"/>
      <c r="L8" s="14"/>
      <c r="M8" s="17"/>
    </row>
    <row r="9" spans="1:13" ht="14.25" thickBot="1">
      <c r="A9" s="97"/>
      <c r="B9" s="98"/>
      <c r="C9" s="99"/>
      <c r="D9" s="100" t="s">
        <v>154</v>
      </c>
      <c r="E9" s="99">
        <f>INT(ROUNDDOWN(((E7*36+F7)-(E8*36+F8))/36,0))</f>
        <v>0</v>
      </c>
      <c r="F9" s="99">
        <f>(E7*36+F7)-(E8*36+F8)</f>
        <v>-1</v>
      </c>
      <c r="G9" s="8">
        <f>G7-G8</f>
        <v>-115</v>
      </c>
      <c r="H9" s="9"/>
      <c r="I9" s="9"/>
      <c r="J9" s="9"/>
      <c r="K9" s="9"/>
      <c r="L9" s="9"/>
      <c r="M9" s="8"/>
    </row>
    <row r="10" spans="1:13">
      <c r="L10" s="69"/>
    </row>
  </sheetData>
  <phoneticPr fontId="1"/>
  <pageMargins left="0.31496062992125984" right="0.31496062992125984" top="0.70866141732283472" bottom="0.43307086614173229" header="0.31496062992125984" footer="0.31496062992125984"/>
  <pageSetup paperSize="9" scale="81" fitToHeight="0" orientation="landscape" horizontalDpi="150" verticalDpi="150" r:id="rId1"/>
  <headerFooter>
    <oddHeader>&amp;L&amp;"-,太字"&amp;16吉野嶺（平地部）　検証&amp;R&amp;P／&amp;N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workbookViewId="0">
      <selection activeCell="H9" sqref="H9"/>
    </sheetView>
  </sheetViews>
  <sheetFormatPr defaultRowHeight="13.5"/>
  <cols>
    <col min="1" max="1" width="4" customWidth="1"/>
    <col min="2" max="2" width="11.375" customWidth="1"/>
    <col min="4" max="4" width="11.125" customWidth="1"/>
    <col min="5" max="5" width="6.875" customWidth="1"/>
    <col min="6" max="6" width="7.125" customWidth="1"/>
    <col min="7" max="7" width="10" customWidth="1"/>
    <col min="8" max="8" width="9.625" customWidth="1"/>
    <col min="10" max="10" width="7" customWidth="1"/>
    <col min="11" max="11" width="6.875" customWidth="1"/>
    <col min="13" max="13" width="11.75" customWidth="1"/>
  </cols>
  <sheetData>
    <row r="1" spans="1:13">
      <c r="A1" s="10" t="s">
        <v>0</v>
      </c>
      <c r="B1" s="11" t="s">
        <v>93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163</v>
      </c>
      <c r="H1" s="11" t="s">
        <v>67</v>
      </c>
      <c r="I1" s="11" t="s">
        <v>6</v>
      </c>
      <c r="J1" s="11" t="s">
        <v>43</v>
      </c>
      <c r="K1" s="11" t="s">
        <v>44</v>
      </c>
      <c r="L1" s="12" t="s">
        <v>45</v>
      </c>
      <c r="M1" s="84" t="s">
        <v>91</v>
      </c>
    </row>
    <row r="2" spans="1:13">
      <c r="A2" s="93">
        <v>5.0999999999999996</v>
      </c>
      <c r="B2" s="46" t="s">
        <v>155</v>
      </c>
      <c r="C2" s="47" t="s">
        <v>156</v>
      </c>
      <c r="D2" s="48" t="s">
        <v>157</v>
      </c>
      <c r="E2" s="47">
        <v>1</v>
      </c>
      <c r="F2" s="47">
        <v>0</v>
      </c>
      <c r="G2" s="49">
        <f t="shared" ref="G2:G10" si="0">(E2*3927)+(F2*109)</f>
        <v>3927</v>
      </c>
      <c r="H2" s="1"/>
      <c r="I2" s="1"/>
      <c r="J2" s="1"/>
      <c r="K2" s="1"/>
      <c r="L2" s="1"/>
      <c r="M2" s="17"/>
    </row>
    <row r="3" spans="1:13">
      <c r="A3" s="93">
        <v>5.2</v>
      </c>
      <c r="B3" s="52" t="s">
        <v>175</v>
      </c>
      <c r="C3" s="14"/>
      <c r="D3" s="34" t="s">
        <v>158</v>
      </c>
      <c r="E3" s="14">
        <v>1</v>
      </c>
      <c r="F3" s="14">
        <v>0</v>
      </c>
      <c r="G3" s="38">
        <f t="shared" si="0"/>
        <v>3927</v>
      </c>
      <c r="H3" s="1">
        <v>4.03</v>
      </c>
      <c r="I3" s="1"/>
      <c r="J3" s="1"/>
      <c r="K3" s="1"/>
      <c r="L3" s="1"/>
      <c r="M3" s="17"/>
    </row>
    <row r="4" spans="1:13">
      <c r="A4" s="93">
        <v>5.3</v>
      </c>
      <c r="B4" s="52" t="s">
        <v>174</v>
      </c>
      <c r="C4" s="14"/>
      <c r="D4" s="34" t="s">
        <v>159</v>
      </c>
      <c r="E4" s="14">
        <v>3</v>
      </c>
      <c r="F4" s="14">
        <v>3</v>
      </c>
      <c r="G4" s="38">
        <f t="shared" si="0"/>
        <v>12108</v>
      </c>
      <c r="H4" s="1">
        <v>12.78</v>
      </c>
      <c r="I4" s="1">
        <f>K4-J4-L4</f>
        <v>13.26</v>
      </c>
      <c r="J4" s="1">
        <v>0</v>
      </c>
      <c r="K4" s="1">
        <v>13.76</v>
      </c>
      <c r="L4" s="1">
        <v>0.5</v>
      </c>
      <c r="M4" s="85">
        <f>I4/(G4/1000)</f>
        <v>1.0951437066402379</v>
      </c>
    </row>
    <row r="5" spans="1:13">
      <c r="A5" s="93">
        <v>5.4</v>
      </c>
      <c r="B5" s="37"/>
      <c r="C5" s="14"/>
      <c r="D5" s="34" t="s">
        <v>160</v>
      </c>
      <c r="E5" s="14">
        <v>0</v>
      </c>
      <c r="F5" s="14">
        <v>31</v>
      </c>
      <c r="G5" s="38">
        <f t="shared" si="0"/>
        <v>3379</v>
      </c>
      <c r="H5" s="1"/>
      <c r="I5" s="1">
        <f>K5-J5-L5</f>
        <v>4.0399999999999991</v>
      </c>
      <c r="J5" s="1">
        <v>13.76</v>
      </c>
      <c r="K5" s="1">
        <v>18.2</v>
      </c>
      <c r="L5" s="1">
        <v>0.4</v>
      </c>
      <c r="M5" s="85">
        <f>I5/(G5/1000)</f>
        <v>1.1956200059189106</v>
      </c>
    </row>
    <row r="6" spans="1:13">
      <c r="A6" s="93">
        <v>5.5</v>
      </c>
      <c r="B6" s="37"/>
      <c r="C6" s="14"/>
      <c r="D6" s="34" t="s">
        <v>161</v>
      </c>
      <c r="E6" s="14">
        <v>3</v>
      </c>
      <c r="F6" s="14">
        <v>18</v>
      </c>
      <c r="G6" s="38">
        <f t="shared" si="0"/>
        <v>13743</v>
      </c>
      <c r="H6" s="1"/>
      <c r="I6" s="1"/>
      <c r="J6" s="1"/>
      <c r="K6" s="1"/>
      <c r="L6" s="1"/>
      <c r="M6" s="17"/>
    </row>
    <row r="7" spans="1:13">
      <c r="A7" s="93">
        <v>5.6</v>
      </c>
      <c r="B7" s="37"/>
      <c r="C7" s="14"/>
      <c r="D7" s="34" t="s">
        <v>162</v>
      </c>
      <c r="E7" s="14">
        <v>4</v>
      </c>
      <c r="F7" s="14">
        <v>0</v>
      </c>
      <c r="G7" s="38">
        <f t="shared" si="0"/>
        <v>15708</v>
      </c>
      <c r="H7" s="1"/>
      <c r="I7" s="1"/>
      <c r="J7" s="1"/>
      <c r="K7" s="1"/>
      <c r="L7" s="1"/>
      <c r="M7" s="17"/>
    </row>
    <row r="8" spans="1:13">
      <c r="A8" s="103">
        <v>5.7</v>
      </c>
      <c r="B8" s="42"/>
      <c r="C8" s="43"/>
      <c r="D8" s="34" t="s">
        <v>155</v>
      </c>
      <c r="E8" s="14">
        <v>0</v>
      </c>
      <c r="F8" s="14">
        <v>6</v>
      </c>
      <c r="G8" s="38">
        <f t="shared" si="0"/>
        <v>654</v>
      </c>
      <c r="H8" s="1"/>
      <c r="I8" s="1"/>
      <c r="J8" s="1"/>
      <c r="K8" s="1"/>
      <c r="L8" s="1"/>
      <c r="M8" s="17"/>
    </row>
    <row r="9" spans="1:13">
      <c r="A9" s="93"/>
      <c r="B9" s="37"/>
      <c r="C9" s="14"/>
      <c r="D9" s="39" t="s">
        <v>66</v>
      </c>
      <c r="E9" s="40">
        <f>SUM(E2:E8)</f>
        <v>12</v>
      </c>
      <c r="F9" s="40">
        <f>SUM(F2:F8)</f>
        <v>58</v>
      </c>
      <c r="G9" s="41">
        <f t="shared" si="0"/>
        <v>53446</v>
      </c>
      <c r="H9" s="14"/>
      <c r="I9" s="14"/>
      <c r="J9" s="14"/>
      <c r="K9" s="14"/>
      <c r="L9" s="14"/>
      <c r="M9" s="17"/>
    </row>
    <row r="10" spans="1:13">
      <c r="A10" s="13">
        <v>5</v>
      </c>
      <c r="B10" s="71" t="s">
        <v>153</v>
      </c>
      <c r="C10" s="40" t="s">
        <v>156</v>
      </c>
      <c r="D10" s="44" t="s">
        <v>155</v>
      </c>
      <c r="E10" s="43">
        <v>13</v>
      </c>
      <c r="F10" s="43">
        <v>23</v>
      </c>
      <c r="G10" s="45">
        <f t="shared" si="0"/>
        <v>53558</v>
      </c>
      <c r="H10" s="14"/>
      <c r="I10" s="14"/>
      <c r="J10" s="14"/>
      <c r="K10" s="14"/>
      <c r="L10" s="14"/>
      <c r="M10" s="17"/>
    </row>
    <row r="11" spans="1:13" ht="14.25" thickBot="1">
      <c r="A11" s="97"/>
      <c r="B11" s="98"/>
      <c r="C11" s="99"/>
      <c r="D11" s="100" t="s">
        <v>154</v>
      </c>
      <c r="E11" s="99">
        <f>INT(ROUNDDOWN(((E9*36+F9)-(E10*36+F10))/36,0))</f>
        <v>0</v>
      </c>
      <c r="F11" s="99">
        <f>(E9*36+F9)-(E10*36+F10)</f>
        <v>-1</v>
      </c>
      <c r="G11" s="8">
        <f>G9-G10</f>
        <v>-112</v>
      </c>
      <c r="H11" s="9"/>
      <c r="I11" s="9"/>
      <c r="J11" s="9"/>
      <c r="K11" s="9"/>
      <c r="L11" s="9"/>
      <c r="M11" s="8"/>
    </row>
  </sheetData>
  <phoneticPr fontId="1"/>
  <pageMargins left="0.11811023622047245" right="0.11811023622047245" top="0.47244094488188981" bottom="0.47244094488188981" header="0.11811023622047245" footer="0.31496062992125984"/>
  <pageSetup paperSize="9" scale="88" fitToHeight="0" orientation="landscape" horizontalDpi="150" verticalDpi="150" r:id="rId1"/>
  <headerFooter>
    <oddHeader>&amp;L&amp;"-,太字"&amp;16天王嶺（平地部）　検証&amp;R&amp;P／&amp;P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K2" sqref="K2"/>
    </sheetView>
  </sheetViews>
  <sheetFormatPr defaultRowHeight="13.5"/>
  <cols>
    <col min="1" max="1" width="4.5" customWidth="1"/>
    <col min="2" max="2" width="19" customWidth="1"/>
    <col min="13" max="13" width="10.375" customWidth="1"/>
  </cols>
  <sheetData>
    <row r="1" spans="1:15">
      <c r="A1" s="10" t="s">
        <v>0</v>
      </c>
      <c r="B1" s="11" t="s">
        <v>93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67</v>
      </c>
      <c r="I1" s="11" t="s">
        <v>6</v>
      </c>
      <c r="J1" s="11" t="s">
        <v>43</v>
      </c>
      <c r="K1" s="11" t="s">
        <v>44</v>
      </c>
      <c r="L1" s="12" t="s">
        <v>45</v>
      </c>
      <c r="M1" s="27" t="s">
        <v>91</v>
      </c>
      <c r="O1" s="29" t="s">
        <v>101</v>
      </c>
    </row>
    <row r="2" spans="1:15">
      <c r="A2" s="13">
        <v>1</v>
      </c>
      <c r="B2" s="14" t="s">
        <v>96</v>
      </c>
      <c r="C2" s="1" t="s">
        <v>40</v>
      </c>
      <c r="D2" s="1" t="s">
        <v>97</v>
      </c>
      <c r="E2" s="1">
        <v>7</v>
      </c>
      <c r="F2" s="1">
        <v>17</v>
      </c>
      <c r="G2" s="1">
        <f>IF(ISBLANK(E2),"",ROUND((E2*3927+F2*109.09+O2*1.82)/1000,2))</f>
        <v>29.43</v>
      </c>
      <c r="H2" s="1"/>
      <c r="I2" s="1">
        <f>K2-J2</f>
        <v>29.42</v>
      </c>
      <c r="J2" s="1">
        <v>0</v>
      </c>
      <c r="K2" s="30">
        <f>3.83+8.67+16.92</f>
        <v>29.42</v>
      </c>
      <c r="L2" s="15"/>
      <c r="M2" s="28">
        <f>I2/G2</f>
        <v>0.99966021066938504</v>
      </c>
      <c r="O2">
        <v>45</v>
      </c>
    </row>
    <row r="3" spans="1:15">
      <c r="A3" s="13"/>
      <c r="B3" s="14"/>
      <c r="C3" s="30" t="s">
        <v>40</v>
      </c>
      <c r="D3" s="30" t="s">
        <v>100</v>
      </c>
      <c r="E3" s="1"/>
      <c r="F3" s="1"/>
      <c r="G3" s="1"/>
      <c r="H3" s="1"/>
      <c r="I3" s="30">
        <f>K3-J3</f>
        <v>3.83</v>
      </c>
      <c r="J3" s="1">
        <v>0</v>
      </c>
      <c r="K3" s="1">
        <v>3.83</v>
      </c>
      <c r="L3" s="15"/>
      <c r="M3" s="28"/>
    </row>
    <row r="4" spans="1:15">
      <c r="A4" s="13">
        <v>5</v>
      </c>
      <c r="B4" s="22" t="s">
        <v>71</v>
      </c>
      <c r="C4" s="30" t="s">
        <v>37</v>
      </c>
      <c r="D4" s="30" t="s">
        <v>46</v>
      </c>
      <c r="E4" s="1">
        <v>2</v>
      </c>
      <c r="F4" s="1">
        <v>2</v>
      </c>
      <c r="G4" s="1">
        <f t="shared" ref="G4:G22" si="0">IF(ISBLANK(E4),"",ROUND((E4*3927+F4*109.09)/1000,2))</f>
        <v>8.07</v>
      </c>
      <c r="H4" s="1">
        <v>8.5</v>
      </c>
      <c r="I4" s="30">
        <f>K4-J4</f>
        <v>8.67</v>
      </c>
      <c r="J4" s="1">
        <v>0</v>
      </c>
      <c r="K4" s="1">
        <v>8.67</v>
      </c>
      <c r="L4" s="15">
        <v>1.67</v>
      </c>
    </row>
    <row r="5" spans="1:15">
      <c r="A5" s="13">
        <v>5.0999999999999996</v>
      </c>
      <c r="B5" s="22" t="s">
        <v>94</v>
      </c>
      <c r="C5" s="20"/>
      <c r="D5" s="1" t="s">
        <v>47</v>
      </c>
      <c r="E5" s="14"/>
      <c r="F5" s="14"/>
      <c r="G5" s="14" t="str">
        <f t="shared" si="0"/>
        <v/>
      </c>
      <c r="H5" s="14"/>
      <c r="I5" s="24">
        <f>J5-J4-L5</f>
        <v>1.2</v>
      </c>
      <c r="J5" s="1">
        <v>1.2</v>
      </c>
      <c r="K5" s="1"/>
      <c r="L5" s="17"/>
    </row>
    <row r="6" spans="1:15">
      <c r="A6" s="13">
        <v>5.2</v>
      </c>
      <c r="B6" s="22" t="s">
        <v>84</v>
      </c>
      <c r="C6" s="20"/>
      <c r="D6" s="1" t="s">
        <v>48</v>
      </c>
      <c r="E6" s="14"/>
      <c r="F6" s="14"/>
      <c r="G6" s="14" t="str">
        <f t="shared" si="0"/>
        <v/>
      </c>
      <c r="H6" s="14"/>
      <c r="I6" s="25">
        <f t="shared" ref="I6:I8" si="1">J6-J5-L6</f>
        <v>5.23</v>
      </c>
      <c r="J6" s="1">
        <v>7.57</v>
      </c>
      <c r="K6" s="1"/>
      <c r="L6" s="17">
        <v>1.1399999999999999</v>
      </c>
    </row>
    <row r="7" spans="1:15">
      <c r="A7" s="13">
        <v>5.3</v>
      </c>
      <c r="B7" s="23" t="s">
        <v>72</v>
      </c>
      <c r="C7" s="20"/>
      <c r="D7" s="1" t="s">
        <v>49</v>
      </c>
      <c r="E7" s="14"/>
      <c r="F7" s="14"/>
      <c r="G7" s="14" t="str">
        <f t="shared" si="0"/>
        <v/>
      </c>
      <c r="H7" s="14"/>
      <c r="I7" s="25">
        <f t="shared" si="1"/>
        <v>0.75</v>
      </c>
      <c r="J7" s="1">
        <v>8.32</v>
      </c>
      <c r="K7" s="1"/>
      <c r="L7" s="17"/>
    </row>
    <row r="8" spans="1:15">
      <c r="A8" s="13">
        <v>5.4</v>
      </c>
      <c r="B8" s="23" t="s">
        <v>95</v>
      </c>
      <c r="C8" s="20"/>
      <c r="D8" s="1" t="s">
        <v>46</v>
      </c>
      <c r="E8" s="14"/>
      <c r="F8" s="14"/>
      <c r="G8" s="14" t="str">
        <f t="shared" si="0"/>
        <v/>
      </c>
      <c r="H8" s="14"/>
      <c r="I8" s="26">
        <f t="shared" si="1"/>
        <v>1.9499999999999993</v>
      </c>
      <c r="J8" s="1">
        <v>10.27</v>
      </c>
      <c r="K8" s="1"/>
      <c r="L8" s="17"/>
    </row>
    <row r="9" spans="1:15">
      <c r="A9" s="13">
        <v>6</v>
      </c>
      <c r="B9" s="14"/>
      <c r="C9" s="1" t="s">
        <v>46</v>
      </c>
      <c r="D9" s="1" t="s">
        <v>50</v>
      </c>
      <c r="E9" s="1">
        <v>4</v>
      </c>
      <c r="F9" s="1">
        <v>5</v>
      </c>
      <c r="G9" s="1">
        <f t="shared" si="0"/>
        <v>16.25</v>
      </c>
      <c r="H9" s="1">
        <v>18.100000000000001</v>
      </c>
      <c r="I9" s="1">
        <f>K9-J9-L9</f>
        <v>18.850000000000001</v>
      </c>
      <c r="J9" s="1">
        <v>10.27</v>
      </c>
      <c r="K9" s="1">
        <v>29.98</v>
      </c>
      <c r="L9" s="19">
        <v>0.86</v>
      </c>
    </row>
    <row r="10" spans="1:15">
      <c r="A10" s="13">
        <v>6.1</v>
      </c>
      <c r="B10" s="23" t="s">
        <v>85</v>
      </c>
      <c r="C10" s="20"/>
      <c r="D10" s="1" t="s">
        <v>51</v>
      </c>
      <c r="E10" s="14"/>
      <c r="F10" s="14"/>
      <c r="G10" s="14" t="str">
        <f t="shared" si="0"/>
        <v/>
      </c>
      <c r="H10" s="14"/>
      <c r="I10" s="24">
        <f>J10-J9-L10</f>
        <v>1.7100000000000009</v>
      </c>
      <c r="J10" s="1">
        <v>12.48</v>
      </c>
      <c r="K10" s="1"/>
      <c r="L10" s="17">
        <v>0.5</v>
      </c>
    </row>
    <row r="11" spans="1:15">
      <c r="A11" s="13">
        <v>6.2</v>
      </c>
      <c r="B11" s="23" t="s">
        <v>73</v>
      </c>
      <c r="C11" s="20"/>
      <c r="D11" s="1" t="s">
        <v>52</v>
      </c>
      <c r="E11" s="14"/>
      <c r="F11" s="14"/>
      <c r="G11" s="14" t="str">
        <f t="shared" si="0"/>
        <v/>
      </c>
      <c r="H11" s="14"/>
      <c r="I11" s="25">
        <f t="shared" ref="I11:I21" si="2">J11-J10-L11</f>
        <v>1.1899999999999995</v>
      </c>
      <c r="J11" s="1">
        <v>13.67</v>
      </c>
      <c r="K11" s="1"/>
      <c r="L11" s="17"/>
    </row>
    <row r="12" spans="1:15">
      <c r="A12" s="13">
        <v>6.3</v>
      </c>
      <c r="B12" s="23" t="s">
        <v>86</v>
      </c>
      <c r="C12" s="20"/>
      <c r="D12" s="1" t="s">
        <v>53</v>
      </c>
      <c r="E12" s="14"/>
      <c r="F12" s="14"/>
      <c r="G12" s="14" t="str">
        <f t="shared" si="0"/>
        <v/>
      </c>
      <c r="H12" s="14"/>
      <c r="I12" s="25">
        <f t="shared" si="2"/>
        <v>2.7299999999999986</v>
      </c>
      <c r="J12" s="1">
        <v>16.399999999999999</v>
      </c>
      <c r="K12" s="1"/>
      <c r="L12" s="17"/>
    </row>
    <row r="13" spans="1:15">
      <c r="A13" s="13">
        <v>6.4</v>
      </c>
      <c r="B13" s="23" t="s">
        <v>74</v>
      </c>
      <c r="C13" s="20"/>
      <c r="D13" s="1" t="s">
        <v>54</v>
      </c>
      <c r="E13" s="14"/>
      <c r="F13" s="14"/>
      <c r="G13" s="14" t="str">
        <f t="shared" si="0"/>
        <v/>
      </c>
      <c r="H13" s="14"/>
      <c r="I13" s="25">
        <f t="shared" si="2"/>
        <v>1.6600000000000001</v>
      </c>
      <c r="J13" s="1">
        <v>18.059999999999999</v>
      </c>
      <c r="K13" s="1"/>
      <c r="L13" s="17"/>
    </row>
    <row r="14" spans="1:15">
      <c r="A14" s="13">
        <v>6.5</v>
      </c>
      <c r="B14" s="23" t="s">
        <v>75</v>
      </c>
      <c r="C14" s="20"/>
      <c r="D14" s="1" t="s">
        <v>55</v>
      </c>
      <c r="E14" s="14"/>
      <c r="F14" s="14"/>
      <c r="G14" s="14" t="str">
        <f t="shared" si="0"/>
        <v/>
      </c>
      <c r="H14" s="14"/>
      <c r="I14" s="25">
        <f t="shared" si="2"/>
        <v>2.7699999999999996</v>
      </c>
      <c r="J14" s="1">
        <v>20.83</v>
      </c>
      <c r="K14" s="1"/>
      <c r="L14" s="17"/>
    </row>
    <row r="15" spans="1:15">
      <c r="A15" s="13">
        <v>6.6</v>
      </c>
      <c r="B15" s="23" t="s">
        <v>87</v>
      </c>
      <c r="C15" s="20"/>
      <c r="D15" s="1" t="s">
        <v>56</v>
      </c>
      <c r="E15" s="14"/>
      <c r="F15" s="14"/>
      <c r="G15" s="14" t="str">
        <f t="shared" si="0"/>
        <v/>
      </c>
      <c r="H15" s="14"/>
      <c r="I15" s="25">
        <f t="shared" si="2"/>
        <v>0.60000000000000142</v>
      </c>
      <c r="J15" s="1">
        <v>21.43</v>
      </c>
      <c r="K15" s="1"/>
      <c r="L15" s="17"/>
    </row>
    <row r="16" spans="1:15">
      <c r="A16" s="13">
        <v>6.7</v>
      </c>
      <c r="B16" s="23" t="s">
        <v>76</v>
      </c>
      <c r="C16" s="20"/>
      <c r="D16" s="1" t="s">
        <v>57</v>
      </c>
      <c r="E16" s="14"/>
      <c r="F16" s="14"/>
      <c r="G16" s="14" t="str">
        <f t="shared" si="0"/>
        <v/>
      </c>
      <c r="H16" s="14"/>
      <c r="I16" s="25">
        <f t="shared" si="2"/>
        <v>0.73000000000000043</v>
      </c>
      <c r="J16" s="1">
        <v>22.16</v>
      </c>
      <c r="K16" s="1"/>
      <c r="L16" s="17"/>
    </row>
    <row r="17" spans="1:12">
      <c r="A17" s="13">
        <v>6.8</v>
      </c>
      <c r="B17" s="23" t="s">
        <v>77</v>
      </c>
      <c r="C17" s="20"/>
      <c r="D17" s="1" t="s">
        <v>58</v>
      </c>
      <c r="E17" s="14"/>
      <c r="F17" s="14"/>
      <c r="G17" s="14" t="str">
        <f t="shared" si="0"/>
        <v/>
      </c>
      <c r="H17" s="14"/>
      <c r="I17" s="25">
        <f t="shared" si="2"/>
        <v>3.7800000000000011</v>
      </c>
      <c r="J17" s="1">
        <v>25.94</v>
      </c>
      <c r="K17" s="1"/>
      <c r="L17" s="17"/>
    </row>
    <row r="18" spans="1:12">
      <c r="A18" s="13">
        <v>6.9</v>
      </c>
      <c r="B18" s="23" t="s">
        <v>78</v>
      </c>
      <c r="C18" s="20"/>
      <c r="D18" s="1" t="s">
        <v>59</v>
      </c>
      <c r="E18" s="14"/>
      <c r="F18" s="14"/>
      <c r="G18" s="14" t="str">
        <f t="shared" si="0"/>
        <v/>
      </c>
      <c r="H18" s="14"/>
      <c r="I18" s="25">
        <f t="shared" si="2"/>
        <v>0.25999999999999801</v>
      </c>
      <c r="J18" s="1">
        <v>26.2</v>
      </c>
      <c r="K18" s="1"/>
      <c r="L18" s="17"/>
    </row>
    <row r="19" spans="1:12">
      <c r="A19" s="13">
        <v>6.91</v>
      </c>
      <c r="B19" s="23" t="s">
        <v>79</v>
      </c>
      <c r="C19" s="20"/>
      <c r="D19" s="1" t="s">
        <v>68</v>
      </c>
      <c r="E19" s="14"/>
      <c r="F19" s="14"/>
      <c r="G19" s="14" t="str">
        <f t="shared" si="0"/>
        <v/>
      </c>
      <c r="H19" s="14"/>
      <c r="I19" s="25">
        <f t="shared" si="2"/>
        <v>0.37000000000000099</v>
      </c>
      <c r="J19" s="1">
        <v>26.57</v>
      </c>
      <c r="K19" s="1"/>
      <c r="L19" s="17"/>
    </row>
    <row r="20" spans="1:12">
      <c r="A20" s="13">
        <v>6.92</v>
      </c>
      <c r="B20" s="23" t="s">
        <v>80</v>
      </c>
      <c r="C20" s="20"/>
      <c r="D20" s="1" t="s">
        <v>60</v>
      </c>
      <c r="E20" s="14"/>
      <c r="F20" s="14"/>
      <c r="G20" s="14" t="str">
        <f t="shared" si="0"/>
        <v/>
      </c>
      <c r="H20" s="14"/>
      <c r="I20" s="25">
        <f t="shared" si="2"/>
        <v>0.41999999999999815</v>
      </c>
      <c r="J20" s="1">
        <v>26.99</v>
      </c>
      <c r="K20" s="1"/>
      <c r="L20" s="17"/>
    </row>
    <row r="21" spans="1:12">
      <c r="A21" s="13"/>
      <c r="B21" s="23" t="s">
        <v>99</v>
      </c>
      <c r="C21" s="20"/>
      <c r="D21" s="1" t="s">
        <v>98</v>
      </c>
      <c r="E21" s="14"/>
      <c r="F21" s="14"/>
      <c r="G21" s="14"/>
      <c r="H21" s="14"/>
      <c r="I21" s="25">
        <f t="shared" si="2"/>
        <v>0.70000000000000284</v>
      </c>
      <c r="J21" s="1">
        <v>27.69</v>
      </c>
      <c r="K21" s="1"/>
      <c r="L21" s="17"/>
    </row>
    <row r="22" spans="1:12">
      <c r="A22" s="13">
        <v>6.93</v>
      </c>
      <c r="B22" s="23" t="s">
        <v>81</v>
      </c>
      <c r="C22" s="20"/>
      <c r="D22" s="2" t="s">
        <v>50</v>
      </c>
      <c r="E22" s="14"/>
      <c r="F22" s="14"/>
      <c r="G22" s="14" t="str">
        <f t="shared" si="0"/>
        <v/>
      </c>
      <c r="H22" s="14"/>
      <c r="I22" s="25">
        <f>J22-J21-L22</f>
        <v>1.9299999999999993</v>
      </c>
      <c r="J22" s="1">
        <v>29.98</v>
      </c>
      <c r="K22" s="1"/>
      <c r="L22" s="17">
        <v>0.36</v>
      </c>
    </row>
    <row r="23" spans="1:12">
      <c r="C23" s="30" t="s">
        <v>46</v>
      </c>
      <c r="D23" s="30" t="s">
        <v>97</v>
      </c>
      <c r="E23" s="1"/>
      <c r="F23" s="1"/>
      <c r="G23" s="1" t="str">
        <f t="shared" ref="G23" si="3">IF(ISBLANK(E23),"",ROUND((E23*3927+F23*109.09)/1000,2))</f>
        <v/>
      </c>
      <c r="H23" s="1"/>
      <c r="I23" s="30">
        <f>K23-J23-L23</f>
        <v>16.920000000000002</v>
      </c>
      <c r="J23" s="1">
        <v>10.27</v>
      </c>
      <c r="K23" s="1">
        <v>29.98</v>
      </c>
      <c r="L23" s="19">
        <f>0.86+1.93</f>
        <v>2.79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L17" sqref="L17"/>
    </sheetView>
  </sheetViews>
  <sheetFormatPr defaultRowHeight="13.5"/>
  <cols>
    <col min="1" max="1" width="4.75" customWidth="1"/>
    <col min="2" max="2" width="15.875" customWidth="1"/>
  </cols>
  <sheetData>
    <row r="1" spans="1:13">
      <c r="A1" s="10" t="s">
        <v>0</v>
      </c>
      <c r="B1" s="11" t="s">
        <v>93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67</v>
      </c>
      <c r="I1" s="11" t="s">
        <v>6</v>
      </c>
      <c r="J1" s="11" t="s">
        <v>43</v>
      </c>
      <c r="K1" s="11" t="s">
        <v>44</v>
      </c>
      <c r="L1" s="12" t="s">
        <v>45</v>
      </c>
      <c r="M1" s="27" t="s">
        <v>91</v>
      </c>
    </row>
    <row r="2" spans="1:13">
      <c r="A2" s="13">
        <v>1</v>
      </c>
      <c r="B2" s="1" t="s">
        <v>164</v>
      </c>
      <c r="C2" s="1" t="s">
        <v>46</v>
      </c>
      <c r="D2" s="1" t="s">
        <v>125</v>
      </c>
      <c r="E2" s="1">
        <v>5</v>
      </c>
      <c r="F2" s="1">
        <v>13</v>
      </c>
      <c r="G2" s="32">
        <f>IF(ISBLANK(E2),"",ROUND((E2*3927+F2*109.09)/1000,2))</f>
        <v>21.05</v>
      </c>
      <c r="H2" s="1">
        <v>20.399999999999999</v>
      </c>
      <c r="I2" s="32">
        <f>K2-J2</f>
        <v>8.16</v>
      </c>
      <c r="J2" s="1">
        <v>23.49</v>
      </c>
      <c r="K2" s="1">
        <v>31.65</v>
      </c>
      <c r="L2" s="15"/>
      <c r="M2" s="28">
        <f>I2/G2</f>
        <v>0.3876484560570071</v>
      </c>
    </row>
    <row r="3" spans="1:13">
      <c r="A3">
        <v>1.1000000000000001</v>
      </c>
      <c r="B3" s="50"/>
      <c r="D3" t="s">
        <v>126</v>
      </c>
      <c r="H3">
        <v>2.5</v>
      </c>
      <c r="I3" s="1">
        <f>K3-J3-L3</f>
        <v>2.4</v>
      </c>
      <c r="J3">
        <v>0</v>
      </c>
      <c r="K3">
        <v>2.4</v>
      </c>
    </row>
    <row r="4" spans="1:13">
      <c r="A4">
        <v>1.2</v>
      </c>
      <c r="B4" s="50" t="s">
        <v>182</v>
      </c>
      <c r="D4" t="s">
        <v>127</v>
      </c>
      <c r="H4">
        <v>4.76</v>
      </c>
      <c r="I4" s="1">
        <f>K4-J4-L4</f>
        <v>2.7399999999999998</v>
      </c>
      <c r="J4">
        <v>2.4</v>
      </c>
      <c r="K4">
        <v>5.14</v>
      </c>
    </row>
    <row r="5" spans="1:13">
      <c r="A5">
        <v>1.3</v>
      </c>
      <c r="B5" s="50" t="s">
        <v>181</v>
      </c>
      <c r="D5" t="s">
        <v>128</v>
      </c>
      <c r="H5" s="50" t="s">
        <v>180</v>
      </c>
      <c r="I5" s="1">
        <f t="shared" ref="I5:I9" si="0">K5-J5-L5</f>
        <v>1.0100000000000007</v>
      </c>
      <c r="J5">
        <v>5.14</v>
      </c>
      <c r="K5">
        <v>6.15</v>
      </c>
    </row>
    <row r="6" spans="1:13">
      <c r="A6">
        <v>1.4</v>
      </c>
      <c r="B6" s="50" t="s">
        <v>178</v>
      </c>
      <c r="D6" t="s">
        <v>123</v>
      </c>
      <c r="H6">
        <v>8.64</v>
      </c>
      <c r="I6" s="1">
        <f t="shared" si="0"/>
        <v>2.629999999999999</v>
      </c>
      <c r="J6">
        <v>6.15</v>
      </c>
      <c r="K6">
        <v>8.7799999999999994</v>
      </c>
    </row>
    <row r="7" spans="1:13">
      <c r="A7">
        <v>1.5</v>
      </c>
      <c r="B7" s="50" t="s">
        <v>179</v>
      </c>
      <c r="D7" t="s">
        <v>129</v>
      </c>
      <c r="H7">
        <v>10.97</v>
      </c>
      <c r="I7" s="1">
        <f t="shared" si="0"/>
        <v>2.42</v>
      </c>
      <c r="J7">
        <v>8.7799999999999994</v>
      </c>
      <c r="K7">
        <v>11.79</v>
      </c>
      <c r="L7">
        <v>0.59</v>
      </c>
    </row>
    <row r="8" spans="1:13">
      <c r="A8">
        <v>1.6</v>
      </c>
      <c r="D8" t="s">
        <v>130</v>
      </c>
      <c r="H8">
        <v>12.32</v>
      </c>
      <c r="I8" s="1">
        <f t="shared" si="0"/>
        <v>1.3400000000000016</v>
      </c>
      <c r="J8">
        <v>11.79</v>
      </c>
      <c r="K8">
        <v>13.13</v>
      </c>
    </row>
    <row r="9" spans="1:13">
      <c r="A9">
        <v>1.7</v>
      </c>
      <c r="B9" s="50" t="s">
        <v>185</v>
      </c>
      <c r="D9" t="s">
        <v>124</v>
      </c>
      <c r="H9">
        <v>13.53</v>
      </c>
      <c r="I9" s="1">
        <f t="shared" si="0"/>
        <v>1.2299999999999986</v>
      </c>
      <c r="J9">
        <v>13.13</v>
      </c>
      <c r="K9">
        <v>14.36</v>
      </c>
    </row>
    <row r="10" spans="1:13">
      <c r="A10">
        <v>1.8</v>
      </c>
      <c r="B10" s="50" t="s">
        <v>186</v>
      </c>
      <c r="D10" t="s">
        <v>131</v>
      </c>
      <c r="H10">
        <v>14.51</v>
      </c>
      <c r="I10" s="35"/>
      <c r="L10" s="35"/>
    </row>
    <row r="11" spans="1:13">
      <c r="A11">
        <v>1.9</v>
      </c>
      <c r="B11" s="50" t="s">
        <v>184</v>
      </c>
      <c r="D11" t="s">
        <v>132</v>
      </c>
      <c r="H11">
        <v>14.99</v>
      </c>
      <c r="I11" s="35"/>
    </row>
    <row r="12" spans="1:13">
      <c r="A12">
        <v>1.91</v>
      </c>
      <c r="B12" s="50" t="s">
        <v>147</v>
      </c>
      <c r="D12" t="s">
        <v>133</v>
      </c>
      <c r="H12">
        <v>16.510000000000002</v>
      </c>
      <c r="I12" s="35"/>
    </row>
    <row r="13" spans="1:13">
      <c r="A13">
        <v>1.92</v>
      </c>
      <c r="B13" s="50" t="s">
        <v>188</v>
      </c>
      <c r="D13" t="s">
        <v>134</v>
      </c>
      <c r="H13">
        <v>17.91</v>
      </c>
      <c r="I13" s="35"/>
    </row>
    <row r="14" spans="1:13">
      <c r="A14">
        <v>1.93</v>
      </c>
      <c r="B14" s="50" t="s">
        <v>187</v>
      </c>
      <c r="D14" t="s">
        <v>135</v>
      </c>
      <c r="H14">
        <v>18.66</v>
      </c>
      <c r="I14" s="35">
        <v>4.5999999999999996</v>
      </c>
      <c r="L14" s="35"/>
    </row>
    <row r="15" spans="1:13">
      <c r="A15">
        <v>1.94</v>
      </c>
      <c r="B15" s="50" t="s">
        <v>183</v>
      </c>
      <c r="D15" t="s">
        <v>136</v>
      </c>
      <c r="H15">
        <v>21.29</v>
      </c>
    </row>
    <row r="16" spans="1:13">
      <c r="A16" s="13">
        <v>2</v>
      </c>
      <c r="B16" s="51" t="s">
        <v>165</v>
      </c>
      <c r="C16" s="1" t="s">
        <v>125</v>
      </c>
      <c r="D16" s="1" t="s">
        <v>9</v>
      </c>
      <c r="E16" s="1">
        <v>4</v>
      </c>
      <c r="F16" s="1">
        <v>15</v>
      </c>
      <c r="G16" s="32">
        <f>IF(ISBLANK(E16),"",ROUND((E16*3927+F16*109.09)/1000,2))</f>
        <v>17.34</v>
      </c>
      <c r="H16" s="1">
        <v>15.4</v>
      </c>
      <c r="I16" s="32">
        <f>K16-J16</f>
        <v>16.580000000000002</v>
      </c>
      <c r="J16" s="1">
        <v>8.11</v>
      </c>
      <c r="K16" s="1">
        <v>24.69</v>
      </c>
      <c r="L16" s="15"/>
      <c r="M16" s="28">
        <f>I16/G16</f>
        <v>0.95617070357554801</v>
      </c>
    </row>
    <row r="17" spans="1:11">
      <c r="A17" s="34">
        <v>2.1</v>
      </c>
      <c r="B17" s="23" t="s">
        <v>172</v>
      </c>
      <c r="D17" s="34" t="s">
        <v>137</v>
      </c>
      <c r="H17" s="34">
        <v>22</v>
      </c>
      <c r="I17">
        <f>-(J18-J17)</f>
        <v>0.46000000000000085</v>
      </c>
      <c r="J17">
        <v>21.91</v>
      </c>
      <c r="K17" s="34">
        <v>21.45</v>
      </c>
    </row>
    <row r="18" spans="1:11">
      <c r="A18" s="34">
        <v>2.2000000000000002</v>
      </c>
      <c r="B18" s="23" t="s">
        <v>171</v>
      </c>
      <c r="D18" s="34" t="s">
        <v>138</v>
      </c>
      <c r="H18" s="34">
        <v>23</v>
      </c>
      <c r="I18">
        <f t="shared" ref="I18:I22" si="1">-(J19-J18)</f>
        <v>0.41999999999999815</v>
      </c>
      <c r="J18">
        <v>21.45</v>
      </c>
      <c r="K18">
        <v>21.03</v>
      </c>
    </row>
    <row r="19" spans="1:11">
      <c r="A19" s="34">
        <v>2.2999999999999998</v>
      </c>
      <c r="B19" s="50" t="s">
        <v>170</v>
      </c>
      <c r="D19" s="34" t="s">
        <v>139</v>
      </c>
      <c r="H19">
        <v>23.6</v>
      </c>
      <c r="I19">
        <f t="shared" si="1"/>
        <v>2.8200000000000003</v>
      </c>
      <c r="J19">
        <v>21.03</v>
      </c>
      <c r="K19">
        <v>18.21</v>
      </c>
    </row>
    <row r="20" spans="1:11">
      <c r="A20" s="34">
        <v>2.4</v>
      </c>
      <c r="B20" s="50" t="s">
        <v>169</v>
      </c>
      <c r="D20" s="34" t="s">
        <v>140</v>
      </c>
      <c r="H20">
        <v>26.3</v>
      </c>
      <c r="I20">
        <f t="shared" si="1"/>
        <v>3.1400000000000006</v>
      </c>
      <c r="J20">
        <v>18.21</v>
      </c>
      <c r="K20">
        <v>15.07</v>
      </c>
    </row>
    <row r="21" spans="1:11">
      <c r="A21" s="34">
        <v>2.5</v>
      </c>
      <c r="B21" s="50" t="s">
        <v>168</v>
      </c>
      <c r="D21" s="34" t="s">
        <v>141</v>
      </c>
      <c r="H21">
        <v>29.1</v>
      </c>
      <c r="I21">
        <f t="shared" si="1"/>
        <v>0.64000000000000057</v>
      </c>
      <c r="J21">
        <v>15.07</v>
      </c>
      <c r="K21">
        <v>14.43</v>
      </c>
    </row>
    <row r="22" spans="1:11">
      <c r="A22" s="34">
        <v>2.6</v>
      </c>
      <c r="B22" s="50" t="s">
        <v>173</v>
      </c>
      <c r="D22" s="34" t="s">
        <v>142</v>
      </c>
      <c r="H22">
        <v>29.9</v>
      </c>
      <c r="I22">
        <f t="shared" si="1"/>
        <v>2.9800000000000004</v>
      </c>
      <c r="J22">
        <v>14.43</v>
      </c>
      <c r="K22">
        <v>11.45</v>
      </c>
    </row>
    <row r="23" spans="1:11">
      <c r="A23" s="34">
        <v>2.7</v>
      </c>
      <c r="B23" s="50" t="s">
        <v>166</v>
      </c>
      <c r="D23" s="34" t="s">
        <v>143</v>
      </c>
      <c r="H23">
        <v>31.8</v>
      </c>
      <c r="I23">
        <f>-(J26-J23)</f>
        <v>3.34</v>
      </c>
      <c r="J23">
        <v>11.45</v>
      </c>
      <c r="K23">
        <v>8.11</v>
      </c>
    </row>
    <row r="24" spans="1:11">
      <c r="A24" s="34">
        <v>2.8</v>
      </c>
      <c r="B24" s="50"/>
      <c r="D24" s="34" t="s">
        <v>144</v>
      </c>
      <c r="H24">
        <v>32.700000000000003</v>
      </c>
    </row>
    <row r="25" spans="1:11">
      <c r="A25" s="34">
        <v>2.9</v>
      </c>
      <c r="B25" s="50"/>
      <c r="D25" s="34" t="s">
        <v>145</v>
      </c>
      <c r="H25">
        <v>33.5</v>
      </c>
    </row>
    <row r="26" spans="1:11">
      <c r="A26" s="34">
        <v>2.91</v>
      </c>
      <c r="B26" s="50" t="s">
        <v>167</v>
      </c>
      <c r="D26" s="34" t="s">
        <v>9</v>
      </c>
      <c r="H26">
        <v>35.799999999999997</v>
      </c>
      <c r="I26">
        <v>0</v>
      </c>
      <c r="J26">
        <v>8.11</v>
      </c>
    </row>
    <row r="27" spans="1:11">
      <c r="A27" s="1"/>
      <c r="B27" s="1"/>
      <c r="C27" s="1" t="s">
        <v>146</v>
      </c>
      <c r="D27" s="1"/>
      <c r="E27" s="1">
        <v>9</v>
      </c>
      <c r="F27" s="1">
        <v>28</v>
      </c>
      <c r="G27" s="1">
        <f>SUM(G2:G26)</f>
        <v>38.39</v>
      </c>
      <c r="H27" s="1">
        <f>H2+H16</f>
        <v>35.799999999999997</v>
      </c>
    </row>
    <row r="28" spans="1:11">
      <c r="G28">
        <f>38.39*1.14</f>
        <v>43.764599999999994</v>
      </c>
    </row>
  </sheetData>
  <phoneticPr fontId="1"/>
  <pageMargins left="0.39370078740157483" right="0.31496062992125984" top="0.51" bottom="0.35433070866141736" header="0.21" footer="0.22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J34" sqref="J34"/>
    </sheetView>
  </sheetViews>
  <sheetFormatPr defaultRowHeight="13.5"/>
  <cols>
    <col min="1" max="1" width="4.75" customWidth="1"/>
    <col min="2" max="2" width="11.125" customWidth="1"/>
    <col min="3" max="3" width="12.75" customWidth="1"/>
    <col min="4" max="4" width="13.125" customWidth="1"/>
    <col min="5" max="5" width="6.625" customWidth="1"/>
    <col min="6" max="6" width="7.875" customWidth="1"/>
    <col min="13" max="13" width="12" customWidth="1"/>
  </cols>
  <sheetData>
    <row r="1" spans="1:13">
      <c r="A1" s="10" t="s">
        <v>0</v>
      </c>
      <c r="B1" s="11" t="s">
        <v>93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163</v>
      </c>
      <c r="H1" s="11" t="s">
        <v>67</v>
      </c>
      <c r="I1" s="11" t="s">
        <v>6</v>
      </c>
      <c r="J1" s="11" t="s">
        <v>43</v>
      </c>
      <c r="K1" s="11" t="s">
        <v>44</v>
      </c>
      <c r="L1" s="12" t="s">
        <v>45</v>
      </c>
      <c r="M1" s="84" t="s">
        <v>91</v>
      </c>
    </row>
    <row r="2" spans="1:13">
      <c r="A2" s="13">
        <v>3.1</v>
      </c>
      <c r="B2" s="1" t="s">
        <v>196</v>
      </c>
      <c r="C2" s="1" t="s">
        <v>197</v>
      </c>
      <c r="D2" s="1" t="s">
        <v>150</v>
      </c>
      <c r="E2" s="1">
        <v>0</v>
      </c>
      <c r="F2" s="1">
        <v>26</v>
      </c>
      <c r="G2" s="32">
        <f>IF(ISBLANK(E2),"",ROUND((E2*3927+F2*109.09)/1000,2))</f>
        <v>2.84</v>
      </c>
      <c r="H2" s="2"/>
      <c r="I2" s="33">
        <f>K2-J2-L2</f>
        <v>3.09</v>
      </c>
      <c r="J2" s="2">
        <v>0</v>
      </c>
      <c r="K2" s="2">
        <v>3.09</v>
      </c>
      <c r="L2" s="58"/>
      <c r="M2" s="85">
        <f>I2/G2</f>
        <v>1.0880281690140845</v>
      </c>
    </row>
    <row r="3" spans="1:13">
      <c r="A3" s="93">
        <v>3.11</v>
      </c>
      <c r="B3" s="46"/>
      <c r="C3" s="47"/>
      <c r="D3" s="48" t="s">
        <v>198</v>
      </c>
      <c r="E3" s="47"/>
      <c r="F3" s="47"/>
      <c r="G3" s="48"/>
      <c r="H3" s="46"/>
      <c r="I3" s="47"/>
      <c r="J3" s="47"/>
      <c r="K3" s="47"/>
      <c r="L3" s="24"/>
      <c r="M3" s="17"/>
    </row>
    <row r="4" spans="1:13">
      <c r="A4" s="93">
        <v>3.12</v>
      </c>
      <c r="B4" s="52"/>
      <c r="C4" s="14"/>
      <c r="D4" s="34" t="s">
        <v>199</v>
      </c>
      <c r="E4" s="14"/>
      <c r="F4" s="14"/>
      <c r="G4" s="34"/>
      <c r="H4" s="37"/>
      <c r="I4" s="14"/>
      <c r="J4" s="14"/>
      <c r="K4" s="14"/>
      <c r="L4" s="25"/>
      <c r="M4" s="17"/>
    </row>
    <row r="5" spans="1:13">
      <c r="A5" s="93">
        <v>3.13</v>
      </c>
      <c r="B5" s="52"/>
      <c r="C5" s="14"/>
      <c r="D5" s="34" t="s">
        <v>150</v>
      </c>
      <c r="E5" s="14"/>
      <c r="F5" s="14"/>
      <c r="G5" s="34"/>
      <c r="H5" s="42"/>
      <c r="I5" s="43"/>
      <c r="J5" s="43"/>
      <c r="K5" s="43"/>
      <c r="L5" s="26"/>
      <c r="M5" s="17"/>
    </row>
    <row r="6" spans="1:13">
      <c r="A6" s="13">
        <v>3.2</v>
      </c>
      <c r="B6" s="1" t="s">
        <v>196</v>
      </c>
      <c r="C6" s="1" t="s">
        <v>150</v>
      </c>
      <c r="D6" s="1" t="s">
        <v>200</v>
      </c>
      <c r="E6" s="1">
        <v>1</v>
      </c>
      <c r="F6" s="1">
        <v>11</v>
      </c>
      <c r="G6" s="32">
        <f>IF(ISBLANK(E6),"",ROUND((E6*3927+F6*109.09)/1000,2))</f>
        <v>5.13</v>
      </c>
      <c r="H6" s="20"/>
      <c r="I6" s="60">
        <f>K6-J6-L6</f>
        <v>5.2</v>
      </c>
      <c r="J6" s="20">
        <v>0</v>
      </c>
      <c r="K6" s="20">
        <v>5.2</v>
      </c>
      <c r="L6" s="61"/>
      <c r="M6" s="85">
        <f>I6/G6</f>
        <v>1.0136452241715401</v>
      </c>
    </row>
    <row r="7" spans="1:13">
      <c r="A7" s="93">
        <v>3.21</v>
      </c>
      <c r="B7" s="52"/>
      <c r="C7" s="14"/>
      <c r="D7" s="34" t="s">
        <v>201</v>
      </c>
      <c r="E7" s="14"/>
      <c r="F7" s="14"/>
      <c r="G7" s="34"/>
      <c r="H7" s="46"/>
      <c r="I7" s="47"/>
      <c r="J7" s="47"/>
      <c r="K7" s="47"/>
      <c r="L7" s="24"/>
      <c r="M7" s="85"/>
    </row>
    <row r="8" spans="1:13">
      <c r="A8" s="93">
        <v>3.22</v>
      </c>
      <c r="B8" s="37"/>
      <c r="C8" s="14"/>
      <c r="D8" s="34" t="s">
        <v>202</v>
      </c>
      <c r="E8" s="14"/>
      <c r="F8" s="14"/>
      <c r="G8" s="34"/>
      <c r="H8" s="37"/>
      <c r="I8" s="14"/>
      <c r="J8" s="14"/>
      <c r="K8" s="14"/>
      <c r="L8" s="25"/>
      <c r="M8" s="85"/>
    </row>
    <row r="9" spans="1:13">
      <c r="A9" s="93">
        <v>3.23</v>
      </c>
      <c r="B9" s="37"/>
      <c r="C9" s="14"/>
      <c r="D9" s="34" t="s">
        <v>203</v>
      </c>
      <c r="E9" s="14"/>
      <c r="F9" s="14"/>
      <c r="G9" s="34"/>
      <c r="H9" s="37"/>
      <c r="I9" s="14"/>
      <c r="J9" s="14"/>
      <c r="K9" s="14"/>
      <c r="L9" s="25"/>
      <c r="M9" s="17"/>
    </row>
    <row r="10" spans="1:13">
      <c r="A10" s="93">
        <v>3.24</v>
      </c>
      <c r="B10" s="37"/>
      <c r="C10" s="14"/>
      <c r="D10" s="34" t="s">
        <v>204</v>
      </c>
      <c r="E10" s="14"/>
      <c r="F10" s="14"/>
      <c r="G10" s="34"/>
      <c r="H10" s="37"/>
      <c r="I10" s="14"/>
      <c r="J10" s="14"/>
      <c r="K10" s="14"/>
      <c r="L10" s="25"/>
      <c r="M10" s="17"/>
    </row>
    <row r="11" spans="1:13">
      <c r="A11" s="93">
        <v>3.25</v>
      </c>
      <c r="B11" s="37"/>
      <c r="C11" s="14"/>
      <c r="D11" s="34" t="s">
        <v>200</v>
      </c>
      <c r="E11" s="14"/>
      <c r="F11" s="14"/>
      <c r="G11" s="34"/>
      <c r="H11" s="42"/>
      <c r="I11" s="43"/>
      <c r="J11" s="43"/>
      <c r="K11" s="43"/>
      <c r="L11" s="26"/>
      <c r="M11" s="17"/>
    </row>
    <row r="12" spans="1:13">
      <c r="A12" s="13">
        <v>3.3</v>
      </c>
      <c r="B12" s="1" t="s">
        <v>196</v>
      </c>
      <c r="C12" s="1" t="s">
        <v>200</v>
      </c>
      <c r="D12" s="1" t="s">
        <v>205</v>
      </c>
      <c r="E12" s="1">
        <v>2</v>
      </c>
      <c r="F12" s="1">
        <v>25</v>
      </c>
      <c r="G12" s="32">
        <f>IF(ISBLANK(E12),"",ROUND((E12*3927+F12*109.09)/1000,2))</f>
        <v>10.58</v>
      </c>
      <c r="H12" s="20">
        <v>10.92</v>
      </c>
      <c r="I12" s="60">
        <f>SUM(I13:I20)</f>
        <v>11.159999999999998</v>
      </c>
      <c r="J12" s="20">
        <v>0</v>
      </c>
      <c r="K12" s="20"/>
      <c r="L12" s="61">
        <f>SUM(L13:L40)</f>
        <v>0.99</v>
      </c>
      <c r="M12" s="85">
        <f>I12/G12</f>
        <v>1.0548204158790169</v>
      </c>
    </row>
    <row r="13" spans="1:13">
      <c r="A13" s="93">
        <v>3.31</v>
      </c>
      <c r="B13" s="37"/>
      <c r="C13" s="14"/>
      <c r="D13" s="34" t="s">
        <v>137</v>
      </c>
      <c r="E13" s="14"/>
      <c r="F13" s="14"/>
      <c r="G13" s="34"/>
      <c r="H13" s="46">
        <v>3.13</v>
      </c>
      <c r="I13" s="47">
        <f t="shared" ref="I13:I16" si="0">K13-J13-L13</f>
        <v>3.25</v>
      </c>
      <c r="J13" s="47">
        <v>0</v>
      </c>
      <c r="K13" s="47">
        <v>4.24</v>
      </c>
      <c r="L13" s="24">
        <v>0.99</v>
      </c>
      <c r="M13" s="17"/>
    </row>
    <row r="14" spans="1:13">
      <c r="A14" s="93">
        <v>3.32</v>
      </c>
      <c r="B14" s="37"/>
      <c r="C14" s="14"/>
      <c r="D14" s="34" t="s">
        <v>138</v>
      </c>
      <c r="E14" s="14"/>
      <c r="F14" s="14"/>
      <c r="G14" s="34"/>
      <c r="H14" s="37">
        <v>3.68</v>
      </c>
      <c r="I14" s="14">
        <f t="shared" si="0"/>
        <v>0.5699999999999994</v>
      </c>
      <c r="J14" s="14">
        <v>4.24</v>
      </c>
      <c r="K14" s="14">
        <v>4.8099999999999996</v>
      </c>
      <c r="L14" s="25"/>
      <c r="M14" s="17"/>
    </row>
    <row r="15" spans="1:13">
      <c r="A15" s="93">
        <v>3.33</v>
      </c>
      <c r="B15" s="37"/>
      <c r="C15" s="14"/>
      <c r="D15" s="34" t="s">
        <v>139</v>
      </c>
      <c r="E15" s="14"/>
      <c r="F15" s="14"/>
      <c r="G15" s="34"/>
      <c r="H15" s="37">
        <v>4</v>
      </c>
      <c r="I15" s="14">
        <f t="shared" si="0"/>
        <v>0.30000000000000071</v>
      </c>
      <c r="J15" s="34">
        <v>4.8099999999999996</v>
      </c>
      <c r="K15" s="14">
        <v>5.1100000000000003</v>
      </c>
      <c r="L15" s="25"/>
      <c r="M15" s="17"/>
    </row>
    <row r="16" spans="1:13">
      <c r="A16" s="93">
        <v>3.34</v>
      </c>
      <c r="B16" s="37"/>
      <c r="C16" s="14"/>
      <c r="D16" s="34" t="s">
        <v>140</v>
      </c>
      <c r="E16" s="14"/>
      <c r="F16" s="14"/>
      <c r="G16" s="34"/>
      <c r="H16" s="37">
        <v>6.77</v>
      </c>
      <c r="I16" s="14">
        <f t="shared" si="0"/>
        <v>2.8</v>
      </c>
      <c r="J16" s="34">
        <v>5.1100000000000003</v>
      </c>
      <c r="K16" s="34">
        <v>7.91</v>
      </c>
      <c r="L16" s="25"/>
      <c r="M16" s="17"/>
    </row>
    <row r="17" spans="1:13">
      <c r="A17" s="93">
        <v>3.35</v>
      </c>
      <c r="B17" s="37"/>
      <c r="C17" s="14"/>
      <c r="D17" s="34" t="s">
        <v>206</v>
      </c>
      <c r="E17" s="14"/>
      <c r="F17" s="14"/>
      <c r="G17" s="34"/>
      <c r="H17" s="37">
        <v>7.84</v>
      </c>
      <c r="I17" s="14">
        <f>-(K17-J17-L17)</f>
        <v>1.1700000000000004</v>
      </c>
      <c r="J17" s="62">
        <v>4.24</v>
      </c>
      <c r="K17" s="62">
        <v>3.07</v>
      </c>
      <c r="L17" s="25"/>
      <c r="M17" s="17"/>
    </row>
    <row r="18" spans="1:13">
      <c r="A18" s="93">
        <v>3.36</v>
      </c>
      <c r="B18" s="37"/>
      <c r="C18" s="14"/>
      <c r="D18" s="34" t="s">
        <v>207</v>
      </c>
      <c r="E18" s="14"/>
      <c r="F18" s="14"/>
      <c r="G18" s="34"/>
      <c r="H18" s="37">
        <v>8.25</v>
      </c>
      <c r="I18" s="14">
        <f t="shared" ref="I18:I20" si="1">-(K18-J18-L18)</f>
        <v>0.36999999999999966</v>
      </c>
      <c r="J18" s="62">
        <v>3.07</v>
      </c>
      <c r="K18" s="62">
        <v>2.7</v>
      </c>
      <c r="L18" s="25"/>
      <c r="M18" s="17"/>
    </row>
    <row r="19" spans="1:13">
      <c r="A19" s="93">
        <v>3.37</v>
      </c>
      <c r="B19" s="37"/>
      <c r="C19" s="14"/>
      <c r="D19" s="34" t="s">
        <v>208</v>
      </c>
      <c r="E19" s="14"/>
      <c r="F19" s="14"/>
      <c r="G19" s="34"/>
      <c r="H19" s="37">
        <v>9.34</v>
      </c>
      <c r="I19" s="14">
        <f t="shared" si="1"/>
        <v>1.1000000000000001</v>
      </c>
      <c r="J19" s="62">
        <v>2.7</v>
      </c>
      <c r="K19" s="62">
        <v>1.6</v>
      </c>
      <c r="L19" s="25"/>
      <c r="M19" s="17"/>
    </row>
    <row r="20" spans="1:13">
      <c r="A20" s="93">
        <v>3.38</v>
      </c>
      <c r="B20" s="37"/>
      <c r="C20" s="14"/>
      <c r="D20" s="34" t="s">
        <v>215</v>
      </c>
      <c r="E20" s="14"/>
      <c r="F20" s="14"/>
      <c r="G20" s="34"/>
      <c r="H20" s="42">
        <v>10.92</v>
      </c>
      <c r="I20" s="14">
        <f t="shared" si="1"/>
        <v>1.6</v>
      </c>
      <c r="J20" s="63">
        <v>1.6</v>
      </c>
      <c r="K20" s="63">
        <v>0</v>
      </c>
      <c r="L20" s="26"/>
      <c r="M20" s="17"/>
    </row>
    <row r="21" spans="1:13">
      <c r="A21" s="13">
        <v>3.4</v>
      </c>
      <c r="B21" s="1" t="s">
        <v>196</v>
      </c>
      <c r="C21" s="1" t="s">
        <v>205</v>
      </c>
      <c r="D21" s="1" t="s">
        <v>209</v>
      </c>
      <c r="E21" s="1">
        <v>2</v>
      </c>
      <c r="F21" s="1">
        <v>25</v>
      </c>
      <c r="G21" s="32">
        <f>IF(ISBLANK(E21),"",ROUND((E21*3927+F21*109.09)/1000,2))</f>
        <v>10.58</v>
      </c>
      <c r="H21" s="21"/>
      <c r="I21" s="32">
        <f>K21-J21-L21</f>
        <v>0</v>
      </c>
      <c r="J21" s="21">
        <v>0</v>
      </c>
      <c r="K21" s="21"/>
      <c r="L21" s="59">
        <f>SUM(L22:L48)</f>
        <v>0</v>
      </c>
      <c r="M21" s="85">
        <f>I21/G21</f>
        <v>0</v>
      </c>
    </row>
    <row r="22" spans="1:13">
      <c r="A22" s="104">
        <v>3.41</v>
      </c>
      <c r="B22" s="37"/>
      <c r="C22" s="14"/>
      <c r="D22" s="34" t="s">
        <v>210</v>
      </c>
      <c r="E22" s="14"/>
      <c r="F22" s="14"/>
      <c r="G22" s="38"/>
      <c r="H22" s="46"/>
      <c r="I22" s="47"/>
      <c r="J22" s="47"/>
      <c r="K22" s="47"/>
      <c r="L22" s="24"/>
      <c r="M22" s="17"/>
    </row>
    <row r="23" spans="1:13">
      <c r="A23" s="104">
        <v>3.42</v>
      </c>
      <c r="B23" s="37"/>
      <c r="C23" s="14"/>
      <c r="D23" s="34" t="s">
        <v>211</v>
      </c>
      <c r="E23" s="14"/>
      <c r="F23" s="14"/>
      <c r="G23" s="38"/>
      <c r="H23" s="37"/>
      <c r="I23" s="14"/>
      <c r="J23" s="14"/>
      <c r="K23" s="14"/>
      <c r="L23" s="25"/>
      <c r="M23" s="17"/>
    </row>
    <row r="24" spans="1:13">
      <c r="A24" s="104">
        <v>3.43</v>
      </c>
      <c r="B24" s="37"/>
      <c r="C24" s="14"/>
      <c r="D24" s="34" t="s">
        <v>212</v>
      </c>
      <c r="E24" s="14"/>
      <c r="F24" s="14"/>
      <c r="G24" s="38"/>
      <c r="H24" s="37"/>
      <c r="I24" s="14"/>
      <c r="J24" s="14"/>
      <c r="K24" s="14"/>
      <c r="L24" s="25"/>
      <c r="M24" s="17"/>
    </row>
    <row r="25" spans="1:13">
      <c r="A25" s="104">
        <v>3.44</v>
      </c>
      <c r="B25" s="37"/>
      <c r="C25" s="14"/>
      <c r="D25" s="34" t="s">
        <v>213</v>
      </c>
      <c r="E25" s="14"/>
      <c r="F25" s="14"/>
      <c r="G25" s="38"/>
      <c r="H25" s="37"/>
      <c r="I25" s="14"/>
      <c r="J25" s="14"/>
      <c r="K25" s="14"/>
      <c r="L25" s="25"/>
      <c r="M25" s="17"/>
    </row>
    <row r="26" spans="1:13">
      <c r="A26" s="104">
        <v>3.45</v>
      </c>
      <c r="B26" s="37"/>
      <c r="C26" s="14"/>
      <c r="D26" s="34" t="s">
        <v>209</v>
      </c>
      <c r="E26" s="14"/>
      <c r="F26" s="14"/>
      <c r="G26" s="38"/>
      <c r="H26" s="42"/>
      <c r="I26" s="43"/>
      <c r="J26" s="43"/>
      <c r="K26" s="43"/>
      <c r="L26" s="26"/>
      <c r="M26" s="17"/>
    </row>
    <row r="27" spans="1:13">
      <c r="A27" s="104">
        <v>3</v>
      </c>
      <c r="B27" s="1"/>
      <c r="C27" s="1"/>
      <c r="D27" s="56" t="s">
        <v>66</v>
      </c>
      <c r="E27" s="47">
        <f>E2+E6+E12+E21</f>
        <v>5</v>
      </c>
      <c r="F27" s="47">
        <f>F2+F6+F12+F21</f>
        <v>87</v>
      </c>
      <c r="G27" s="49">
        <f t="shared" ref="G27:G28" si="2">(E27*3927)+(F27*109)</f>
        <v>29118</v>
      </c>
      <c r="H27" s="14"/>
      <c r="I27" s="14"/>
      <c r="J27" s="14"/>
      <c r="K27" s="14"/>
      <c r="L27" s="14"/>
      <c r="M27" s="17"/>
    </row>
    <row r="28" spans="1:13">
      <c r="A28" s="93">
        <v>3</v>
      </c>
      <c r="B28" s="1" t="s">
        <v>153</v>
      </c>
      <c r="C28" s="1" t="s">
        <v>197</v>
      </c>
      <c r="D28" s="57" t="s">
        <v>214</v>
      </c>
      <c r="E28" s="1">
        <v>7</v>
      </c>
      <c r="F28" s="1">
        <v>0</v>
      </c>
      <c r="G28" s="57">
        <f t="shared" si="2"/>
        <v>27489</v>
      </c>
      <c r="H28" s="14"/>
      <c r="I28" s="14"/>
      <c r="J28" s="14"/>
      <c r="K28" s="14"/>
      <c r="L28" s="14"/>
      <c r="M28" s="17"/>
    </row>
    <row r="29" spans="1:13" ht="14.25" thickBot="1">
      <c r="A29" s="97"/>
      <c r="B29" s="98"/>
      <c r="C29" s="99"/>
      <c r="D29" s="100" t="s">
        <v>154</v>
      </c>
      <c r="E29" s="99">
        <f>INT(ROUNDDOWN(((E27*36+F27)-(E28*36+F28))/36,0))</f>
        <v>0</v>
      </c>
      <c r="F29" s="99">
        <f>(E27*36+F27)-(E28*36+F28)</f>
        <v>15</v>
      </c>
      <c r="G29" s="8">
        <f>G27-G28</f>
        <v>1629</v>
      </c>
      <c r="H29" s="9"/>
      <c r="I29" s="9"/>
      <c r="J29" s="9"/>
      <c r="K29" s="9"/>
      <c r="L29" s="9"/>
      <c r="M29" s="8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150" verticalDpi="150" r:id="rId1"/>
  <headerFooter>
    <oddHeader>&amp;L&amp;"-,太字"&amp;16鳥居嶺（平地部）　検証&amp;R&amp;P／&amp;N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R89"/>
  <sheetViews>
    <sheetView workbookViewId="0">
      <selection activeCell="M90" sqref="M90"/>
    </sheetView>
  </sheetViews>
  <sheetFormatPr defaultRowHeight="13.5"/>
  <cols>
    <col min="1" max="1" width="7.625" customWidth="1"/>
    <col min="4" max="4" width="17.375" customWidth="1"/>
    <col min="5" max="5" width="12.125" customWidth="1"/>
    <col min="7" max="7" width="22.625" customWidth="1"/>
    <col min="8" max="8" width="12.125" customWidth="1"/>
    <col min="9" max="9" width="12.25" customWidth="1"/>
    <col min="12" max="12" width="8.5" customWidth="1"/>
    <col min="13" max="13" width="10.25" customWidth="1"/>
    <col min="14" max="14" width="9.625" customWidth="1"/>
    <col min="15" max="15" width="10.375" customWidth="1"/>
    <col min="17" max="17" width="12.375" customWidth="1"/>
  </cols>
  <sheetData>
    <row r="1" spans="1:18">
      <c r="A1" s="64" t="s">
        <v>216</v>
      </c>
      <c r="B1" s="65" t="s">
        <v>217</v>
      </c>
      <c r="C1" s="64" t="s">
        <v>218</v>
      </c>
      <c r="D1" s="64" t="s">
        <v>219</v>
      </c>
      <c r="E1" s="64" t="s">
        <v>220</v>
      </c>
      <c r="F1" s="64" t="s">
        <v>221</v>
      </c>
      <c r="G1" s="64" t="s">
        <v>222</v>
      </c>
      <c r="H1" s="64" t="s">
        <v>223</v>
      </c>
      <c r="I1" s="64" t="s">
        <v>224</v>
      </c>
      <c r="J1" s="66" t="s">
        <v>225</v>
      </c>
      <c r="K1" s="64" t="s">
        <v>226</v>
      </c>
      <c r="L1" s="64" t="s">
        <v>227</v>
      </c>
      <c r="M1" s="66" t="s">
        <v>228</v>
      </c>
      <c r="N1" s="66" t="s">
        <v>43</v>
      </c>
      <c r="O1" s="66" t="s">
        <v>44</v>
      </c>
      <c r="P1" s="66" t="s">
        <v>45</v>
      </c>
      <c r="Q1" s="67" t="s">
        <v>242</v>
      </c>
    </row>
    <row r="2" spans="1:18">
      <c r="D2" t="s">
        <v>229</v>
      </c>
      <c r="F2" t="s">
        <v>230</v>
      </c>
      <c r="G2" t="s">
        <v>231</v>
      </c>
      <c r="M2" s="14">
        <f>O2-N2-P2</f>
        <v>0.12</v>
      </c>
      <c r="N2">
        <v>0</v>
      </c>
      <c r="O2">
        <v>0.12</v>
      </c>
    </row>
    <row r="3" spans="1:18">
      <c r="G3" t="s">
        <v>232</v>
      </c>
      <c r="M3" s="14">
        <f>O3-N3-P3</f>
        <v>0.14000000000000001</v>
      </c>
      <c r="N3">
        <v>0.12</v>
      </c>
      <c r="O3">
        <v>0.26</v>
      </c>
    </row>
    <row r="4" spans="1:18">
      <c r="G4" t="s">
        <v>233</v>
      </c>
      <c r="M4" s="14">
        <f t="shared" ref="M4:M12" si="0">O4-N4-P4</f>
        <v>0.51</v>
      </c>
      <c r="N4">
        <v>0.26</v>
      </c>
      <c r="O4">
        <v>0.77</v>
      </c>
    </row>
    <row r="5" spans="1:18">
      <c r="G5" t="s">
        <v>234</v>
      </c>
      <c r="M5" s="14">
        <f t="shared" si="0"/>
        <v>7.999999999999996E-2</v>
      </c>
      <c r="N5">
        <v>0.77</v>
      </c>
      <c r="O5">
        <v>0.85</v>
      </c>
    </row>
    <row r="6" spans="1:18">
      <c r="G6" t="s">
        <v>235</v>
      </c>
      <c r="M6" s="14">
        <f t="shared" si="0"/>
        <v>0.19000000000000006</v>
      </c>
      <c r="N6">
        <v>0.85</v>
      </c>
      <c r="O6">
        <v>1.04</v>
      </c>
      <c r="Q6" t="s">
        <v>243</v>
      </c>
    </row>
    <row r="7" spans="1:18">
      <c r="G7" t="s">
        <v>236</v>
      </c>
      <c r="M7" s="34">
        <f t="shared" si="0"/>
        <v>0.52</v>
      </c>
      <c r="N7">
        <v>1.04</v>
      </c>
      <c r="O7">
        <v>1.56</v>
      </c>
    </row>
    <row r="8" spans="1:18">
      <c r="G8" t="s">
        <v>237</v>
      </c>
      <c r="M8" s="34">
        <f t="shared" si="0"/>
        <v>0.62999999999999989</v>
      </c>
      <c r="N8">
        <v>1.56</v>
      </c>
      <c r="O8">
        <v>2.19</v>
      </c>
    </row>
    <row r="9" spans="1:18">
      <c r="G9" t="s">
        <v>238</v>
      </c>
      <c r="M9" s="34">
        <f t="shared" si="0"/>
        <v>0.83000000000000007</v>
      </c>
      <c r="N9">
        <v>2.19</v>
      </c>
      <c r="O9">
        <v>3.02</v>
      </c>
      <c r="Q9" t="s">
        <v>198</v>
      </c>
    </row>
    <row r="10" spans="1:18">
      <c r="G10" t="s">
        <v>239</v>
      </c>
      <c r="M10" s="34">
        <f t="shared" si="0"/>
        <v>0.31999999999999984</v>
      </c>
      <c r="N10">
        <v>3.02</v>
      </c>
      <c r="O10">
        <v>3.34</v>
      </c>
      <c r="Q10" t="s">
        <v>245</v>
      </c>
    </row>
    <row r="11" spans="1:18">
      <c r="G11" t="s">
        <v>240</v>
      </c>
      <c r="M11" s="34">
        <f t="shared" si="0"/>
        <v>0.54</v>
      </c>
      <c r="N11">
        <v>3.34</v>
      </c>
      <c r="O11">
        <v>3.88</v>
      </c>
      <c r="R11">
        <f>SUM(M7:M11)</f>
        <v>2.84</v>
      </c>
    </row>
    <row r="12" spans="1:18">
      <c r="G12" t="s">
        <v>241</v>
      </c>
      <c r="M12" s="34">
        <f t="shared" si="0"/>
        <v>0.25</v>
      </c>
      <c r="N12">
        <v>3.88</v>
      </c>
      <c r="O12">
        <v>4.13</v>
      </c>
      <c r="Q12" t="s">
        <v>244</v>
      </c>
      <c r="R12">
        <f>SUM(M7:M12)</f>
        <v>3.09</v>
      </c>
    </row>
    <row r="13" spans="1:18">
      <c r="D13" t="s">
        <v>246</v>
      </c>
      <c r="F13" t="s">
        <v>230</v>
      </c>
      <c r="G13" t="s">
        <v>231</v>
      </c>
      <c r="K13">
        <v>0.12</v>
      </c>
      <c r="M13" s="14">
        <f t="shared" ref="M13:M46" si="1">O13-N13-P13</f>
        <v>0.12</v>
      </c>
      <c r="N13">
        <v>0</v>
      </c>
      <c r="O13">
        <v>0.12</v>
      </c>
    </row>
    <row r="14" spans="1:18">
      <c r="G14" t="s">
        <v>232</v>
      </c>
      <c r="K14">
        <v>0.26</v>
      </c>
      <c r="M14" s="14">
        <f t="shared" si="1"/>
        <v>0.14000000000000001</v>
      </c>
      <c r="N14">
        <v>0.12</v>
      </c>
      <c r="O14">
        <v>0.26</v>
      </c>
    </row>
    <row r="15" spans="1:18">
      <c r="G15" t="s">
        <v>247</v>
      </c>
      <c r="K15">
        <v>0.47</v>
      </c>
      <c r="M15" s="34">
        <f t="shared" si="1"/>
        <v>0.20999999999999996</v>
      </c>
      <c r="N15">
        <v>0.26</v>
      </c>
      <c r="O15">
        <v>0.47</v>
      </c>
    </row>
    <row r="16" spans="1:18">
      <c r="G16" t="s">
        <v>248</v>
      </c>
      <c r="K16">
        <v>2.19</v>
      </c>
      <c r="M16" s="34">
        <f t="shared" si="1"/>
        <v>1.72</v>
      </c>
      <c r="N16">
        <v>0.47</v>
      </c>
      <c r="O16">
        <v>2.19</v>
      </c>
    </row>
    <row r="17" spans="4:18">
      <c r="G17" t="s">
        <v>198</v>
      </c>
      <c r="M17" s="34">
        <f t="shared" si="1"/>
        <v>0.39000000000000012</v>
      </c>
      <c r="N17">
        <v>2.19</v>
      </c>
      <c r="O17">
        <v>2.58</v>
      </c>
    </row>
    <row r="18" spans="4:18">
      <c r="G18" t="s">
        <v>199</v>
      </c>
      <c r="M18" s="34">
        <f t="shared" si="1"/>
        <v>0.5299999999999998</v>
      </c>
      <c r="N18">
        <v>2.58</v>
      </c>
      <c r="O18">
        <v>3.11</v>
      </c>
    </row>
    <row r="19" spans="4:18">
      <c r="G19" t="s">
        <v>240</v>
      </c>
      <c r="M19" s="34">
        <f t="shared" si="1"/>
        <v>0.20999999999999996</v>
      </c>
      <c r="N19">
        <v>3.11</v>
      </c>
      <c r="O19">
        <v>3.32</v>
      </c>
      <c r="R19">
        <f>SUM(M16:M19)</f>
        <v>2.85</v>
      </c>
    </row>
    <row r="20" spans="4:18">
      <c r="G20" t="s">
        <v>241</v>
      </c>
      <c r="M20" s="34">
        <f t="shared" si="1"/>
        <v>0.25</v>
      </c>
      <c r="N20">
        <v>3.3</v>
      </c>
      <c r="O20">
        <v>3.55</v>
      </c>
      <c r="R20">
        <f>SUM(M16:M20)</f>
        <v>3.1</v>
      </c>
    </row>
    <row r="21" spans="4:18">
      <c r="D21" t="s">
        <v>249</v>
      </c>
      <c r="F21" t="s">
        <v>230</v>
      </c>
      <c r="G21" t="s">
        <v>231</v>
      </c>
      <c r="K21">
        <v>0.12</v>
      </c>
      <c r="M21" s="14">
        <f t="shared" si="1"/>
        <v>0.12</v>
      </c>
      <c r="N21">
        <v>0</v>
      </c>
      <c r="O21">
        <v>0.12</v>
      </c>
    </row>
    <row r="22" spans="4:18">
      <c r="G22" t="s">
        <v>232</v>
      </c>
      <c r="K22">
        <v>0.26</v>
      </c>
      <c r="M22" s="14">
        <f t="shared" si="1"/>
        <v>0.14000000000000001</v>
      </c>
      <c r="N22">
        <v>0.12</v>
      </c>
      <c r="O22">
        <v>0.26</v>
      </c>
    </row>
    <row r="23" spans="4:18">
      <c r="G23" t="s">
        <v>247</v>
      </c>
      <c r="K23">
        <v>0.47</v>
      </c>
      <c r="M23" s="34">
        <f t="shared" si="1"/>
        <v>0.20999999999999996</v>
      </c>
      <c r="N23">
        <v>0.26</v>
      </c>
      <c r="O23">
        <v>0.47</v>
      </c>
    </row>
    <row r="24" spans="4:18">
      <c r="G24" t="s">
        <v>248</v>
      </c>
      <c r="K24">
        <v>2.19</v>
      </c>
      <c r="M24" s="34">
        <f t="shared" si="1"/>
        <v>1.72</v>
      </c>
      <c r="N24">
        <v>0.47</v>
      </c>
      <c r="O24">
        <v>2.19</v>
      </c>
    </row>
    <row r="25" spans="4:18">
      <c r="G25" t="s">
        <v>250</v>
      </c>
      <c r="M25" s="34">
        <f t="shared" si="1"/>
        <v>1.19</v>
      </c>
      <c r="N25">
        <v>0</v>
      </c>
      <c r="O25">
        <v>1.19</v>
      </c>
    </row>
    <row r="26" spans="4:18">
      <c r="G26" t="s">
        <v>251</v>
      </c>
      <c r="M26" s="34">
        <f t="shared" si="1"/>
        <v>0.67000000000000015</v>
      </c>
      <c r="N26">
        <v>1.19</v>
      </c>
      <c r="O26">
        <v>1.86</v>
      </c>
    </row>
    <row r="27" spans="4:18">
      <c r="G27" t="s">
        <v>252</v>
      </c>
      <c r="M27" s="34">
        <f t="shared" si="1"/>
        <v>2.17</v>
      </c>
      <c r="N27">
        <v>1.86</v>
      </c>
      <c r="O27">
        <v>4.45</v>
      </c>
      <c r="P27">
        <v>0.42</v>
      </c>
    </row>
    <row r="28" spans="4:18">
      <c r="G28" t="s">
        <v>253</v>
      </c>
      <c r="M28" s="34">
        <f t="shared" si="1"/>
        <v>0.14999999999999947</v>
      </c>
      <c r="N28">
        <v>4.45</v>
      </c>
      <c r="O28">
        <v>4.5999999999999996</v>
      </c>
    </row>
    <row r="29" spans="4:18">
      <c r="G29" t="s">
        <v>254</v>
      </c>
      <c r="M29" s="34">
        <f t="shared" si="1"/>
        <v>0.16000000000000014</v>
      </c>
      <c r="N29">
        <v>4.5999999999999996</v>
      </c>
      <c r="O29">
        <v>4.76</v>
      </c>
      <c r="Q29" t="s">
        <v>255</v>
      </c>
    </row>
    <row r="30" spans="4:18">
      <c r="G30" t="s">
        <v>256</v>
      </c>
      <c r="M30" s="34">
        <f t="shared" si="1"/>
        <v>0.64000000000000057</v>
      </c>
      <c r="N30">
        <v>4.76</v>
      </c>
      <c r="O30">
        <v>5.4</v>
      </c>
    </row>
    <row r="31" spans="4:18">
      <c r="G31" t="s">
        <v>257</v>
      </c>
      <c r="M31" s="34">
        <f t="shared" si="1"/>
        <v>0.5</v>
      </c>
      <c r="N31">
        <v>5.4</v>
      </c>
      <c r="O31">
        <v>5.9</v>
      </c>
    </row>
    <row r="32" spans="4:18">
      <c r="G32" t="s">
        <v>258</v>
      </c>
      <c r="M32" s="34">
        <f t="shared" si="1"/>
        <v>0.16999999999999993</v>
      </c>
      <c r="N32">
        <v>5.9</v>
      </c>
      <c r="O32">
        <v>6.07</v>
      </c>
      <c r="Q32" t="s">
        <v>259</v>
      </c>
    </row>
    <row r="33" spans="4:18">
      <c r="G33" t="s">
        <v>260</v>
      </c>
      <c r="M33" s="34">
        <f t="shared" si="1"/>
        <v>0.73999999999999955</v>
      </c>
      <c r="N33">
        <v>6.07</v>
      </c>
      <c r="O33">
        <v>7.05</v>
      </c>
      <c r="P33">
        <v>0.24</v>
      </c>
      <c r="R33">
        <f>SUM(M26:M33)</f>
        <v>5.1999999999999993</v>
      </c>
    </row>
    <row r="34" spans="4:18">
      <c r="G34" t="s">
        <v>261</v>
      </c>
      <c r="M34" s="34">
        <f t="shared" si="1"/>
        <v>0.14000000000000057</v>
      </c>
      <c r="N34">
        <v>7.05</v>
      </c>
      <c r="O34">
        <v>7.19</v>
      </c>
      <c r="Q34" t="s">
        <v>263</v>
      </c>
    </row>
    <row r="35" spans="4:18">
      <c r="G35" t="s">
        <v>262</v>
      </c>
      <c r="M35" s="34">
        <f t="shared" si="1"/>
        <v>0.40999999999999925</v>
      </c>
      <c r="N35">
        <v>7.19</v>
      </c>
      <c r="O35">
        <v>7.6</v>
      </c>
    </row>
    <row r="36" spans="4:18">
      <c r="D36" t="s">
        <v>273</v>
      </c>
      <c r="F36" t="s">
        <v>274</v>
      </c>
      <c r="G36" t="s">
        <v>275</v>
      </c>
      <c r="M36" s="34">
        <f t="shared" si="1"/>
        <v>0.46</v>
      </c>
      <c r="N36" s="68">
        <v>0</v>
      </c>
      <c r="O36" s="68">
        <v>0.46</v>
      </c>
    </row>
    <row r="37" spans="4:18">
      <c r="G37" t="s">
        <v>276</v>
      </c>
      <c r="M37" s="34">
        <f t="shared" si="1"/>
        <v>0.3</v>
      </c>
      <c r="N37" s="68">
        <v>0.46</v>
      </c>
      <c r="O37" s="68">
        <v>0.76</v>
      </c>
    </row>
    <row r="38" spans="4:18">
      <c r="G38" t="s">
        <v>277</v>
      </c>
      <c r="M38" s="34">
        <f t="shared" si="1"/>
        <v>0.59000000000000008</v>
      </c>
      <c r="N38" s="68">
        <v>0.76</v>
      </c>
      <c r="O38" s="68">
        <v>1.35</v>
      </c>
    </row>
    <row r="39" spans="4:18">
      <c r="G39" t="s">
        <v>278</v>
      </c>
      <c r="M39" s="34">
        <f t="shared" si="1"/>
        <v>0.84999999999999987</v>
      </c>
      <c r="N39" s="68">
        <v>1.35</v>
      </c>
      <c r="O39" s="68">
        <v>2.4</v>
      </c>
      <c r="P39">
        <v>0.2</v>
      </c>
    </row>
    <row r="40" spans="4:18">
      <c r="G40" t="s">
        <v>279</v>
      </c>
      <c r="M40" s="34">
        <f t="shared" si="1"/>
        <v>1.44</v>
      </c>
      <c r="N40" s="68">
        <v>2.4</v>
      </c>
      <c r="O40" s="68">
        <v>3.84</v>
      </c>
    </row>
    <row r="41" spans="4:18">
      <c r="G41" t="s">
        <v>280</v>
      </c>
      <c r="M41" s="34">
        <f t="shared" si="1"/>
        <v>0.83999999999999986</v>
      </c>
      <c r="N41" s="68">
        <v>3.84</v>
      </c>
      <c r="O41" s="68">
        <v>4.68</v>
      </c>
    </row>
    <row r="42" spans="4:18">
      <c r="D42" t="s">
        <v>281</v>
      </c>
      <c r="F42" t="s">
        <v>282</v>
      </c>
      <c r="G42" t="s">
        <v>283</v>
      </c>
      <c r="M42" s="34">
        <f t="shared" si="1"/>
        <v>0.68</v>
      </c>
      <c r="N42" s="68">
        <v>0</v>
      </c>
      <c r="O42" s="68">
        <v>0.68</v>
      </c>
    </row>
    <row r="43" spans="4:18">
      <c r="G43" t="s">
        <v>284</v>
      </c>
      <c r="M43" s="34">
        <f t="shared" si="1"/>
        <v>1.52</v>
      </c>
      <c r="N43" s="68">
        <v>0.68</v>
      </c>
      <c r="O43" s="68">
        <v>2.2000000000000002</v>
      </c>
    </row>
    <row r="44" spans="4:18">
      <c r="G44" t="s">
        <v>285</v>
      </c>
      <c r="M44" s="34">
        <f t="shared" si="1"/>
        <v>1.0899999999999999</v>
      </c>
      <c r="N44" s="68">
        <v>2.2000000000000002</v>
      </c>
      <c r="O44" s="68">
        <v>3.29</v>
      </c>
    </row>
    <row r="45" spans="4:18">
      <c r="G45" t="s">
        <v>286</v>
      </c>
      <c r="M45" s="34">
        <f t="shared" si="1"/>
        <v>0.41000000000000014</v>
      </c>
      <c r="N45" s="68">
        <v>3.29</v>
      </c>
      <c r="O45" s="68">
        <v>3.7</v>
      </c>
    </row>
    <row r="46" spans="4:18">
      <c r="G46" t="s">
        <v>287</v>
      </c>
      <c r="M46" s="34">
        <f t="shared" si="1"/>
        <v>0.54999999999999982</v>
      </c>
      <c r="N46" s="68">
        <v>3.7</v>
      </c>
      <c r="O46" s="68">
        <v>4.25</v>
      </c>
    </row>
    <row r="47" spans="4:18">
      <c r="D47" t="s">
        <v>264</v>
      </c>
      <c r="F47" t="s">
        <v>272</v>
      </c>
      <c r="G47" t="s">
        <v>265</v>
      </c>
      <c r="M47" s="34">
        <f t="shared" ref="M47:M71" si="2">O47-N47-P47</f>
        <v>0.71</v>
      </c>
      <c r="N47" s="68">
        <v>0</v>
      </c>
      <c r="O47" s="68">
        <v>0.71</v>
      </c>
      <c r="Q47" t="s">
        <v>269</v>
      </c>
    </row>
    <row r="48" spans="4:18">
      <c r="G48" t="s">
        <v>266</v>
      </c>
      <c r="M48" s="34">
        <f t="shared" si="2"/>
        <v>0.71</v>
      </c>
      <c r="N48" s="68">
        <v>0.71</v>
      </c>
      <c r="O48" s="68">
        <v>1.42</v>
      </c>
      <c r="Q48" s="34"/>
    </row>
    <row r="49" spans="4:17">
      <c r="G49" t="s">
        <v>267</v>
      </c>
      <c r="M49" s="34">
        <f t="shared" si="2"/>
        <v>0.66999999999999993</v>
      </c>
      <c r="N49" s="68">
        <v>1.42</v>
      </c>
      <c r="O49" s="68">
        <v>2.09</v>
      </c>
      <c r="Q49" s="34"/>
    </row>
    <row r="50" spans="4:17">
      <c r="G50" t="s">
        <v>268</v>
      </c>
      <c r="M50" s="34">
        <f t="shared" si="2"/>
        <v>0.5</v>
      </c>
      <c r="N50" s="68">
        <v>2.09</v>
      </c>
      <c r="O50" s="68">
        <v>2.59</v>
      </c>
      <c r="Q50" s="34"/>
    </row>
    <row r="51" spans="4:17">
      <c r="G51" t="s">
        <v>270</v>
      </c>
      <c r="M51" s="34">
        <f t="shared" si="2"/>
        <v>1.7700000000000005</v>
      </c>
      <c r="N51" s="68">
        <v>2.59</v>
      </c>
      <c r="O51" s="68">
        <v>4.3600000000000003</v>
      </c>
      <c r="Q51" s="34"/>
    </row>
    <row r="52" spans="4:17">
      <c r="G52" t="s">
        <v>271</v>
      </c>
      <c r="M52" s="34">
        <f t="shared" si="2"/>
        <v>0.13999999999999968</v>
      </c>
      <c r="N52" s="68">
        <v>4.3600000000000003</v>
      </c>
      <c r="O52" s="68">
        <v>4.5</v>
      </c>
      <c r="Q52" s="34"/>
    </row>
    <row r="53" spans="4:17">
      <c r="D53" t="s">
        <v>264</v>
      </c>
      <c r="F53" t="s">
        <v>289</v>
      </c>
      <c r="G53" t="s">
        <v>290</v>
      </c>
      <c r="M53" s="34">
        <f t="shared" si="2"/>
        <v>0.56999999999999995</v>
      </c>
      <c r="N53" s="68">
        <v>0</v>
      </c>
      <c r="O53" s="68">
        <v>0.56999999999999995</v>
      </c>
    </row>
    <row r="54" spans="4:17">
      <c r="G54" t="s">
        <v>291</v>
      </c>
      <c r="M54" s="34">
        <f t="shared" si="2"/>
        <v>0.83</v>
      </c>
      <c r="N54" s="68">
        <v>0.56999999999999995</v>
      </c>
      <c r="O54" s="68">
        <v>1.4</v>
      </c>
    </row>
    <row r="55" spans="4:17">
      <c r="G55" t="s">
        <v>292</v>
      </c>
      <c r="M55" s="34">
        <f t="shared" si="2"/>
        <v>2.08</v>
      </c>
      <c r="N55" s="68">
        <v>1.4</v>
      </c>
      <c r="O55" s="68">
        <v>3.54</v>
      </c>
      <c r="P55">
        <v>0.06</v>
      </c>
    </row>
    <row r="56" spans="4:17">
      <c r="G56" t="s">
        <v>293</v>
      </c>
      <c r="M56" s="34">
        <f t="shared" si="2"/>
        <v>0</v>
      </c>
    </row>
    <row r="57" spans="4:17">
      <c r="G57" s="35" t="s">
        <v>294</v>
      </c>
      <c r="M57" s="62">
        <f t="shared" si="2"/>
        <v>0.33000000000000007</v>
      </c>
      <c r="N57">
        <v>3.54</v>
      </c>
      <c r="O57">
        <v>3.87</v>
      </c>
    </row>
    <row r="58" spans="4:17">
      <c r="G58" s="35" t="s">
        <v>295</v>
      </c>
      <c r="M58" s="62">
        <f t="shared" si="2"/>
        <v>8.9999999999999858E-2</v>
      </c>
      <c r="N58">
        <v>3.87</v>
      </c>
      <c r="O58">
        <v>3.96</v>
      </c>
    </row>
    <row r="59" spans="4:17">
      <c r="G59" s="35" t="s">
        <v>296</v>
      </c>
      <c r="M59" s="62">
        <f t="shared" si="2"/>
        <v>0.21999999999999975</v>
      </c>
      <c r="N59">
        <v>3.96</v>
      </c>
      <c r="O59">
        <v>5.22</v>
      </c>
      <c r="P59">
        <v>1.04</v>
      </c>
    </row>
    <row r="60" spans="4:17">
      <c r="G60" s="35" t="s">
        <v>297</v>
      </c>
      <c r="M60" s="62">
        <f t="shared" si="2"/>
        <v>1.7100000000000004</v>
      </c>
      <c r="N60">
        <v>5.22</v>
      </c>
      <c r="O60">
        <v>7.03</v>
      </c>
      <c r="P60">
        <v>0.1</v>
      </c>
    </row>
    <row r="61" spans="4:17">
      <c r="G61" s="35" t="s">
        <v>298</v>
      </c>
      <c r="M61" s="62">
        <f t="shared" si="2"/>
        <v>0.62000000000000011</v>
      </c>
      <c r="N61">
        <v>7.03</v>
      </c>
      <c r="O61">
        <v>7.65</v>
      </c>
    </row>
    <row r="62" spans="4:17">
      <c r="G62" t="s">
        <v>299</v>
      </c>
      <c r="M62" s="34">
        <f t="shared" si="2"/>
        <v>0.82000000000000028</v>
      </c>
      <c r="N62">
        <v>7.65</v>
      </c>
      <c r="O62">
        <v>8.4700000000000006</v>
      </c>
    </row>
    <row r="63" spans="4:17">
      <c r="G63" t="s">
        <v>301</v>
      </c>
      <c r="M63" s="34">
        <f t="shared" si="2"/>
        <v>0.25999999999999923</v>
      </c>
      <c r="N63">
        <v>8.4700000000000006</v>
      </c>
      <c r="O63">
        <v>8.84</v>
      </c>
      <c r="P63">
        <v>0.11</v>
      </c>
    </row>
    <row r="64" spans="4:17">
      <c r="G64" t="s">
        <v>299</v>
      </c>
      <c r="M64" s="34">
        <f t="shared" si="2"/>
        <v>8.9999999999999858E-2</v>
      </c>
      <c r="N64">
        <v>8.84</v>
      </c>
      <c r="O64">
        <v>8.93</v>
      </c>
    </row>
    <row r="65" spans="4:15">
      <c r="G65" t="s">
        <v>300</v>
      </c>
      <c r="M65" s="34">
        <f t="shared" si="2"/>
        <v>1.3200000000000003</v>
      </c>
      <c r="N65">
        <v>8.93</v>
      </c>
      <c r="O65">
        <v>10.25</v>
      </c>
    </row>
    <row r="66" spans="4:15">
      <c r="G66" t="s">
        <v>302</v>
      </c>
      <c r="M66" s="34">
        <f t="shared" si="2"/>
        <v>0.35999999999999943</v>
      </c>
      <c r="N66">
        <v>10.25</v>
      </c>
      <c r="O66">
        <v>10.61</v>
      </c>
    </row>
    <row r="67" spans="4:15">
      <c r="G67" t="s">
        <v>303</v>
      </c>
      <c r="M67" s="34">
        <f t="shared" si="2"/>
        <v>0.67999999999999972</v>
      </c>
      <c r="N67">
        <v>10.61</v>
      </c>
      <c r="O67">
        <v>11.29</v>
      </c>
    </row>
    <row r="68" spans="4:15">
      <c r="G68" t="s">
        <v>304</v>
      </c>
      <c r="M68" s="34">
        <f t="shared" si="2"/>
        <v>0.17000000000000171</v>
      </c>
      <c r="N68">
        <v>11.29</v>
      </c>
      <c r="O68">
        <v>11.46</v>
      </c>
    </row>
    <row r="69" spans="4:15">
      <c r="G69" t="s">
        <v>305</v>
      </c>
      <c r="M69" s="34">
        <f t="shared" si="2"/>
        <v>1.8099999999999987</v>
      </c>
      <c r="N69">
        <v>11.46</v>
      </c>
      <c r="O69">
        <v>13.27</v>
      </c>
    </row>
    <row r="70" spans="4:15">
      <c r="G70" t="s">
        <v>306</v>
      </c>
      <c r="M70" s="34">
        <f t="shared" si="2"/>
        <v>0</v>
      </c>
    </row>
    <row r="71" spans="4:15">
      <c r="G71" t="s">
        <v>307</v>
      </c>
      <c r="M71" s="34">
        <f t="shared" si="2"/>
        <v>0.57000000000000028</v>
      </c>
      <c r="N71">
        <v>13.27</v>
      </c>
      <c r="O71">
        <v>13.84</v>
      </c>
    </row>
    <row r="72" spans="4:15">
      <c r="G72" t="s">
        <v>308</v>
      </c>
      <c r="M72" s="34">
        <f>SUM(M53:M71)</f>
        <v>12.53</v>
      </c>
    </row>
    <row r="73" spans="4:15">
      <c r="D73" t="s">
        <v>314</v>
      </c>
      <c r="F73" t="s">
        <v>309</v>
      </c>
      <c r="G73" t="s">
        <v>310</v>
      </c>
      <c r="M73" s="34">
        <f>O73-N73-P73</f>
        <v>1.49</v>
      </c>
      <c r="N73">
        <v>0</v>
      </c>
      <c r="O73">
        <v>1.49</v>
      </c>
    </row>
    <row r="74" spans="4:15">
      <c r="G74" t="s">
        <v>311</v>
      </c>
      <c r="M74" s="34">
        <f>O74-N74-P74</f>
        <v>0.61999999999999988</v>
      </c>
      <c r="N74">
        <v>1.49</v>
      </c>
      <c r="O74">
        <v>2.11</v>
      </c>
    </row>
    <row r="75" spans="4:15">
      <c r="G75" t="s">
        <v>295</v>
      </c>
      <c r="M75" s="34">
        <f>O75-N75-P75</f>
        <v>0.54</v>
      </c>
      <c r="N75">
        <v>2.11</v>
      </c>
      <c r="O75">
        <v>2.65</v>
      </c>
    </row>
    <row r="76" spans="4:15">
      <c r="G76" t="s">
        <v>312</v>
      </c>
      <c r="M76" s="34">
        <f>O76-N76-P76</f>
        <v>0.41000000000000014</v>
      </c>
      <c r="N76">
        <v>2.65</v>
      </c>
      <c r="O76">
        <v>3.06</v>
      </c>
    </row>
    <row r="77" spans="4:15">
      <c r="G77" t="s">
        <v>313</v>
      </c>
      <c r="M77" s="34">
        <f>SUM(M73:M76)</f>
        <v>3.06</v>
      </c>
    </row>
    <row r="78" spans="4:15">
      <c r="D78" t="s">
        <v>323</v>
      </c>
      <c r="G78" t="s">
        <v>324</v>
      </c>
      <c r="N78">
        <v>0</v>
      </c>
      <c r="O78">
        <v>0</v>
      </c>
    </row>
    <row r="79" spans="4:15">
      <c r="G79" t="s">
        <v>315</v>
      </c>
      <c r="M79" s="34">
        <f t="shared" ref="M79:M87" si="3">O79-N79-P79</f>
        <v>0.61</v>
      </c>
      <c r="N79">
        <v>0</v>
      </c>
      <c r="O79">
        <v>0.61</v>
      </c>
    </row>
    <row r="80" spans="4:15">
      <c r="G80" t="s">
        <v>316</v>
      </c>
      <c r="M80" s="34">
        <f t="shared" si="3"/>
        <v>0.62</v>
      </c>
      <c r="N80">
        <v>0.61</v>
      </c>
      <c r="O80">
        <v>1.23</v>
      </c>
    </row>
    <row r="81" spans="7:16">
      <c r="G81" t="s">
        <v>317</v>
      </c>
      <c r="M81" s="34">
        <f t="shared" si="3"/>
        <v>0.39999999999999991</v>
      </c>
      <c r="N81">
        <v>1.23</v>
      </c>
      <c r="O81">
        <v>1.63</v>
      </c>
    </row>
    <row r="82" spans="7:16">
      <c r="G82" t="s">
        <v>295</v>
      </c>
      <c r="M82" s="34">
        <f t="shared" si="3"/>
        <v>1.19</v>
      </c>
      <c r="N82">
        <v>1.63</v>
      </c>
      <c r="O82">
        <v>2.82</v>
      </c>
    </row>
    <row r="83" spans="7:16">
      <c r="G83" t="s">
        <v>318</v>
      </c>
      <c r="M83" s="34">
        <f t="shared" si="3"/>
        <v>0.11000000000000032</v>
      </c>
      <c r="N83">
        <v>2.82</v>
      </c>
      <c r="O83">
        <v>2.93</v>
      </c>
    </row>
    <row r="84" spans="7:16">
      <c r="G84" t="s">
        <v>319</v>
      </c>
      <c r="M84" s="34">
        <f t="shared" si="3"/>
        <v>0.60999999999999988</v>
      </c>
      <c r="N84">
        <v>2.93</v>
      </c>
      <c r="O84">
        <v>3.54</v>
      </c>
    </row>
    <row r="85" spans="7:16">
      <c r="G85" t="s">
        <v>320</v>
      </c>
      <c r="M85" s="34">
        <f t="shared" si="3"/>
        <v>0.78999999999999959</v>
      </c>
      <c r="N85">
        <v>3.54</v>
      </c>
      <c r="O85">
        <v>4.3499999999999996</v>
      </c>
      <c r="P85">
        <v>0.02</v>
      </c>
    </row>
    <row r="86" spans="7:16">
      <c r="G86" t="s">
        <v>321</v>
      </c>
      <c r="M86" s="34">
        <f t="shared" si="3"/>
        <v>1.3800000000000008</v>
      </c>
      <c r="N86">
        <v>4.3499999999999996</v>
      </c>
      <c r="O86">
        <v>5.73</v>
      </c>
    </row>
    <row r="87" spans="7:16">
      <c r="G87" t="s">
        <v>322</v>
      </c>
      <c r="M87" s="34">
        <f t="shared" si="3"/>
        <v>0.63999999999999968</v>
      </c>
      <c r="N87">
        <v>5.73</v>
      </c>
      <c r="O87">
        <v>6.37</v>
      </c>
    </row>
    <row r="88" spans="7:16">
      <c r="G88" t="s">
        <v>325</v>
      </c>
      <c r="M88" s="34">
        <f>SUM(M79:M87)</f>
        <v>6.3500000000000005</v>
      </c>
    </row>
    <row r="89" spans="7:16">
      <c r="G89" t="s">
        <v>326</v>
      </c>
      <c r="M89" s="34">
        <f>SUM(M62:M71)+M88</f>
        <v>12.43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B18" sqref="B18"/>
    </sheetView>
  </sheetViews>
  <sheetFormatPr defaultRowHeight="13.5"/>
  <cols>
    <col min="1" max="1" width="4.25" customWidth="1"/>
    <col min="3" max="3" width="88" customWidth="1"/>
    <col min="4" max="4" width="7.625" customWidth="1"/>
    <col min="5" max="5" width="8.25" customWidth="1"/>
    <col min="6" max="6" width="7.125" customWidth="1"/>
  </cols>
  <sheetData>
    <row r="1" spans="1:6">
      <c r="A1" s="64" t="s">
        <v>0</v>
      </c>
      <c r="B1" s="64" t="s">
        <v>407</v>
      </c>
      <c r="C1" s="64" t="s">
        <v>328</v>
      </c>
      <c r="D1" s="66" t="s">
        <v>329</v>
      </c>
      <c r="E1" s="66" t="s">
        <v>330</v>
      </c>
      <c r="F1" s="66" t="s">
        <v>227</v>
      </c>
    </row>
    <row r="2" spans="1:6">
      <c r="A2" s="88">
        <v>1</v>
      </c>
      <c r="B2" s="1" t="s">
        <v>408</v>
      </c>
      <c r="C2" s="89" t="s">
        <v>327</v>
      </c>
      <c r="D2" s="1">
        <v>10.58</v>
      </c>
      <c r="E2" s="1">
        <v>11.16</v>
      </c>
      <c r="F2" s="70">
        <f>ROUND(E2/D2,2)</f>
        <v>1.05</v>
      </c>
    </row>
    <row r="3" spans="1:6">
      <c r="A3" s="88">
        <v>2.1</v>
      </c>
      <c r="B3" s="1" t="s">
        <v>409</v>
      </c>
      <c r="C3" s="89" t="s">
        <v>392</v>
      </c>
      <c r="D3" s="1">
        <v>12.11</v>
      </c>
      <c r="E3" s="1">
        <v>13.26</v>
      </c>
      <c r="F3" s="70">
        <f t="shared" ref="F3:F18" si="0">ROUND(E3/D3,2)</f>
        <v>1.0900000000000001</v>
      </c>
    </row>
    <row r="4" spans="1:6">
      <c r="A4" s="88">
        <v>2.2000000000000002</v>
      </c>
      <c r="B4" s="1"/>
      <c r="C4" s="89" t="s">
        <v>393</v>
      </c>
      <c r="D4" s="1">
        <v>3.38</v>
      </c>
      <c r="E4" s="1">
        <v>4.04</v>
      </c>
      <c r="F4" s="70">
        <f t="shared" si="0"/>
        <v>1.2</v>
      </c>
    </row>
    <row r="5" spans="1:6">
      <c r="A5" s="88">
        <v>3.1</v>
      </c>
      <c r="B5" s="1" t="s">
        <v>410</v>
      </c>
      <c r="C5" s="89" t="s">
        <v>394</v>
      </c>
      <c r="D5" s="1">
        <v>3.05</v>
      </c>
      <c r="E5" s="1">
        <v>3.04</v>
      </c>
      <c r="F5" s="70">
        <f t="shared" si="0"/>
        <v>1</v>
      </c>
    </row>
    <row r="6" spans="1:6">
      <c r="A6" s="88">
        <v>3.2</v>
      </c>
      <c r="B6" s="1"/>
      <c r="C6" s="89" t="s">
        <v>395</v>
      </c>
      <c r="D6" s="1">
        <v>4.58</v>
      </c>
      <c r="E6" s="1">
        <v>4.4800000000000004</v>
      </c>
      <c r="F6" s="70">
        <f t="shared" si="0"/>
        <v>0.98</v>
      </c>
    </row>
    <row r="7" spans="1:6">
      <c r="A7" s="88">
        <v>3.3</v>
      </c>
      <c r="B7" s="1"/>
      <c r="C7" s="89" t="s">
        <v>396</v>
      </c>
      <c r="D7" s="1">
        <v>12.54</v>
      </c>
      <c r="E7" s="1">
        <v>12.43</v>
      </c>
      <c r="F7" s="70">
        <f t="shared" si="0"/>
        <v>0.99</v>
      </c>
    </row>
    <row r="8" spans="1:6">
      <c r="A8" s="88">
        <v>4.0999999999999996</v>
      </c>
      <c r="B8" s="1" t="s">
        <v>411</v>
      </c>
      <c r="C8" s="89" t="s">
        <v>397</v>
      </c>
      <c r="D8" s="1">
        <v>7.31</v>
      </c>
      <c r="E8" s="1">
        <v>8.16</v>
      </c>
      <c r="F8" s="70">
        <f t="shared" si="0"/>
        <v>1.1200000000000001</v>
      </c>
    </row>
    <row r="9" spans="1:6">
      <c r="A9" s="88">
        <v>4.2</v>
      </c>
      <c r="B9" s="1"/>
      <c r="C9" s="90" t="s">
        <v>398</v>
      </c>
      <c r="D9" s="1">
        <v>3.93</v>
      </c>
      <c r="E9" s="1">
        <v>6.84</v>
      </c>
      <c r="F9" s="70">
        <f t="shared" si="0"/>
        <v>1.74</v>
      </c>
    </row>
    <row r="10" spans="1:6">
      <c r="A10" s="88">
        <v>4.3</v>
      </c>
      <c r="B10" s="1"/>
      <c r="C10" s="89" t="s">
        <v>399</v>
      </c>
      <c r="D10" s="1">
        <v>9.16</v>
      </c>
      <c r="E10" s="1">
        <v>9.25</v>
      </c>
      <c r="F10" s="70">
        <f t="shared" si="0"/>
        <v>1.01</v>
      </c>
    </row>
    <row r="11" spans="1:6">
      <c r="A11" s="88">
        <v>4.4000000000000004</v>
      </c>
      <c r="B11" s="1"/>
      <c r="C11" s="89" t="s">
        <v>400</v>
      </c>
      <c r="D11" s="1">
        <v>7.2</v>
      </c>
      <c r="E11" s="1">
        <v>7.4</v>
      </c>
      <c r="F11" s="70">
        <f t="shared" si="0"/>
        <v>1.03</v>
      </c>
    </row>
    <row r="12" spans="1:6">
      <c r="A12" s="88">
        <v>4.5</v>
      </c>
      <c r="B12" s="1"/>
      <c r="C12" s="89" t="s">
        <v>401</v>
      </c>
      <c r="D12" s="1">
        <v>8.07</v>
      </c>
      <c r="E12" s="1">
        <v>8.6</v>
      </c>
      <c r="F12" s="70">
        <f t="shared" si="0"/>
        <v>1.07</v>
      </c>
    </row>
    <row r="13" spans="1:6">
      <c r="A13" s="88">
        <v>4.5999999999999996</v>
      </c>
      <c r="B13" s="1"/>
      <c r="C13" s="89" t="s">
        <v>402</v>
      </c>
      <c r="D13" s="1">
        <v>16.25</v>
      </c>
      <c r="E13" s="1">
        <v>18.850000000000001</v>
      </c>
      <c r="F13" s="70">
        <f t="shared" si="0"/>
        <v>1.1599999999999999</v>
      </c>
    </row>
    <row r="14" spans="1:6">
      <c r="A14" s="88">
        <v>4.7</v>
      </c>
      <c r="B14" s="1"/>
      <c r="C14" s="89" t="s">
        <v>403</v>
      </c>
      <c r="D14" s="1">
        <v>5.89</v>
      </c>
      <c r="E14" s="1">
        <v>6.73</v>
      </c>
      <c r="F14" s="70">
        <f t="shared" si="0"/>
        <v>1.1399999999999999</v>
      </c>
    </row>
    <row r="15" spans="1:6">
      <c r="A15" s="88">
        <v>4.8</v>
      </c>
      <c r="B15" s="1"/>
      <c r="C15" s="89" t="s">
        <v>404</v>
      </c>
      <c r="D15" s="1">
        <v>1.64</v>
      </c>
      <c r="E15" s="1">
        <v>2.12</v>
      </c>
      <c r="F15" s="70">
        <f t="shared" si="0"/>
        <v>1.29</v>
      </c>
    </row>
    <row r="16" spans="1:6">
      <c r="A16" s="88">
        <v>4.9000000000000004</v>
      </c>
      <c r="B16" s="1"/>
      <c r="C16" s="89" t="s">
        <v>405</v>
      </c>
      <c r="D16" s="1">
        <v>61.3</v>
      </c>
      <c r="E16" s="1">
        <v>67.95</v>
      </c>
      <c r="F16" s="70">
        <f t="shared" si="0"/>
        <v>1.1100000000000001</v>
      </c>
    </row>
    <row r="17" spans="1:6">
      <c r="A17" s="88">
        <v>5</v>
      </c>
      <c r="B17" s="1" t="s">
        <v>412</v>
      </c>
      <c r="C17" s="89" t="s">
        <v>406</v>
      </c>
      <c r="D17" s="1">
        <v>21.05</v>
      </c>
      <c r="E17" s="1">
        <v>23.2</v>
      </c>
      <c r="F17" s="70">
        <f t="shared" si="0"/>
        <v>1.1000000000000001</v>
      </c>
    </row>
    <row r="18" spans="1:6">
      <c r="A18" s="71"/>
      <c r="B18" s="87"/>
      <c r="C18" s="57" t="s">
        <v>331</v>
      </c>
      <c r="D18" s="1">
        <f>SUM(D2:D17)</f>
        <v>188.04000000000002</v>
      </c>
      <c r="E18" s="1">
        <f>SUM(E2:E17)</f>
        <v>207.51000000000002</v>
      </c>
      <c r="F18" s="70">
        <f t="shared" si="0"/>
        <v>1.1000000000000001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150" verticalDpi="150" r:id="rId1"/>
  <headerFooter>
    <oddHeader>&amp;L&amp;"-,太字"&amp;16街道別各計　検証&amp;R&amp;P／&amp;N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西国路</vt:lpstr>
      <vt:lpstr>津門中道 (2)</vt:lpstr>
      <vt:lpstr>吉野嶺</vt:lpstr>
      <vt:lpstr>天王嶺</vt:lpstr>
      <vt:lpstr>縣里程標</vt:lpstr>
      <vt:lpstr>津門中道</vt:lpstr>
      <vt:lpstr>鳥居嶺</vt:lpstr>
      <vt:lpstr>大阪市内</vt:lpstr>
      <vt:lpstr>平均</vt:lpstr>
      <vt:lpstr>大阪道_伊丹</vt:lpstr>
      <vt:lpstr>歴史の道２</vt:lpstr>
      <vt:lpstr>西国路!Print_Titles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2015-05-30T10:32:31Z</cp:lastPrinted>
  <dcterms:created xsi:type="dcterms:W3CDTF">2014-05-21T12:18:06Z</dcterms:created>
  <dcterms:modified xsi:type="dcterms:W3CDTF">2015-09-27T06:37:04Z</dcterms:modified>
</cp:coreProperties>
</file>